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daicelgroup-my.sharepoint.com/personal/dc92056_daicelgroup_com/Documents/デスクトップ/以前のデスクトップ/環境調査対応/定型文　新社名/"/>
    </mc:Choice>
  </mc:AlternateContent>
  <xr:revisionPtr revIDLastSave="2" documentId="8_{18270962-AB84-4827-9293-4C98F95CDDF4}" xr6:coauthVersionLast="47" xr6:coauthVersionMax="47" xr10:uidLastSave="{760F09CC-BA78-480D-A6B5-02CEEE316DBD}"/>
  <workbookProtection workbookAlgorithmName="SHA-512" workbookHashValue="eA6HOTzdAarwbQz07odMoYr1/Ilj2HgXf+Dnnvk1HbEAsBU4tAvzZCHfQC2uJSbXIctTl7Y0RMtjOQcv6HdYSQ==" workbookSaltValue="LmZPdPH7pPthDTrBtLy9Fg==" workbookSpinCount="100000" lockStructure="1"/>
  <bookViews>
    <workbookView xWindow="2200" yWindow="2200" windowWidth="14400" windowHeight="817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6" i="5"/>
  <c r="E7" i="5"/>
  <c r="X7" i="5" s="1"/>
  <c r="E8" i="5"/>
  <c r="X8" i="5" s="1"/>
  <c r="V9" i="5"/>
  <c r="E9" i="5"/>
  <c r="X9" i="5" s="1"/>
  <c r="V10" i="5"/>
  <c r="E10" i="5"/>
  <c r="X10" i="5" s="1"/>
  <c r="V11" i="5"/>
  <c r="E11" i="5"/>
  <c r="V12" i="5"/>
  <c r="E12" i="5"/>
  <c r="V13" i="5"/>
  <c r="E13" i="5"/>
  <c r="X13" i="5" s="1"/>
  <c r="V14" i="5"/>
  <c r="E14" i="5"/>
  <c r="X14" i="5" s="1"/>
  <c r="V15" i="5"/>
  <c r="E15" i="5"/>
  <c r="X15" i="5" s="1"/>
  <c r="V16" i="5"/>
  <c r="E16" i="5"/>
  <c r="X16" i="5" s="1"/>
  <c r="V17" i="5"/>
  <c r="E17" i="5"/>
  <c r="V18" i="5"/>
  <c r="E18" i="5"/>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V48" i="5"/>
  <c r="E48" i="5"/>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V66" i="5"/>
  <c r="E66" i="5"/>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V91" i="5"/>
  <c r="E91" i="5"/>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X124" i="5" s="1"/>
  <c r="V125" i="5"/>
  <c r="E125" i="5"/>
  <c r="V126" i="5"/>
  <c r="E126" i="5"/>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X136" i="5" s="1"/>
  <c r="V137" i="5"/>
  <c r="E137" i="5"/>
  <c r="V138" i="5"/>
  <c r="E138" i="5"/>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V163" i="5"/>
  <c r="E163" i="5"/>
  <c r="X163" i="5" s="1"/>
  <c r="V164" i="5"/>
  <c r="E164" i="5"/>
  <c r="X164" i="5" s="1"/>
  <c r="V165" i="5"/>
  <c r="E165" i="5"/>
  <c r="X165" i="5" s="1"/>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V180" i="5"/>
  <c r="E180" i="5"/>
  <c r="V181" i="5"/>
  <c r="E181" i="5"/>
  <c r="X181" i="5" s="1"/>
  <c r="V182" i="5"/>
  <c r="E182" i="5"/>
  <c r="X182" i="5" s="1"/>
  <c r="V183" i="5"/>
  <c r="E183" i="5"/>
  <c r="X183" i="5" s="1"/>
  <c r="V184" i="5"/>
  <c r="E184" i="5"/>
  <c r="X184" i="5" s="1"/>
  <c r="V185" i="5"/>
  <c r="E185" i="5"/>
  <c r="V186" i="5"/>
  <c r="E186" i="5"/>
  <c r="X186" i="5" s="1"/>
  <c r="V187" i="5"/>
  <c r="E187" i="5"/>
  <c r="X187" i="5" s="1"/>
  <c r="V188" i="5"/>
  <c r="E188" i="5"/>
  <c r="X188" i="5" s="1"/>
  <c r="V189" i="5"/>
  <c r="E189" i="5"/>
  <c r="X189" i="5" s="1"/>
  <c r="V190" i="5"/>
  <c r="E190" i="5"/>
  <c r="X190" i="5" s="1"/>
  <c r="V191" i="5"/>
  <c r="E191" i="5"/>
  <c r="V192" i="5"/>
  <c r="E192" i="5"/>
  <c r="V193" i="5"/>
  <c r="E193" i="5"/>
  <c r="X193" i="5" s="1"/>
  <c r="V194" i="5"/>
  <c r="E194" i="5"/>
  <c r="X194" i="5" s="1"/>
  <c r="V195" i="5"/>
  <c r="E195" i="5"/>
  <c r="X195" i="5" s="1"/>
  <c r="V196" i="5"/>
  <c r="E196" i="5"/>
  <c r="X196" i="5" s="1"/>
  <c r="V197" i="5"/>
  <c r="E197" i="5"/>
  <c r="X197" i="5" s="1"/>
  <c r="V198" i="5"/>
  <c r="E198" i="5"/>
  <c r="V199" i="5"/>
  <c r="E199" i="5"/>
  <c r="X199" i="5" s="1"/>
  <c r="V200" i="5"/>
  <c r="E200" i="5"/>
  <c r="X200" i="5" s="1"/>
  <c r="V201" i="5"/>
  <c r="E201" i="5"/>
  <c r="X201" i="5" s="1"/>
  <c r="V202" i="5"/>
  <c r="E202" i="5"/>
  <c r="X202" i="5" s="1"/>
  <c r="V203" i="5"/>
  <c r="E203" i="5"/>
  <c r="X203" i="5" s="1"/>
  <c r="V204" i="5"/>
  <c r="E204" i="5"/>
  <c r="V205" i="5"/>
  <c r="E205" i="5"/>
  <c r="X205" i="5" s="1"/>
  <c r="V206" i="5"/>
  <c r="E206" i="5"/>
  <c r="X206" i="5" s="1"/>
  <c r="V207" i="5"/>
  <c r="E207" i="5"/>
  <c r="X207" i="5" s="1"/>
  <c r="V208" i="5"/>
  <c r="E208" i="5"/>
  <c r="X208" i="5" s="1"/>
  <c r="V209" i="5"/>
  <c r="E209" i="5"/>
  <c r="V210" i="5"/>
  <c r="E210" i="5"/>
  <c r="X210" i="5" s="1"/>
  <c r="V211" i="5"/>
  <c r="E211" i="5"/>
  <c r="X211" i="5" s="1"/>
  <c r="V212" i="5"/>
  <c r="E212" i="5"/>
  <c r="X212" i="5" s="1"/>
  <c r="V213" i="5"/>
  <c r="E213" i="5"/>
  <c r="X213" i="5" s="1"/>
  <c r="V214" i="5"/>
  <c r="E214" i="5"/>
  <c r="X214" i="5" s="1"/>
  <c r="V215" i="5"/>
  <c r="E215" i="5"/>
  <c r="V216" i="5"/>
  <c r="E216" i="5"/>
  <c r="V217" i="5"/>
  <c r="E217" i="5"/>
  <c r="X217" i="5" s="1"/>
  <c r="V218" i="5"/>
  <c r="E218" i="5"/>
  <c r="X218" i="5" s="1"/>
  <c r="V219" i="5"/>
  <c r="E219" i="5"/>
  <c r="X219" i="5" s="1"/>
  <c r="V220" i="5"/>
  <c r="E220" i="5"/>
  <c r="X220" i="5" s="1"/>
  <c r="V221" i="5"/>
  <c r="E221" i="5"/>
  <c r="V222" i="5"/>
  <c r="E222" i="5"/>
  <c r="X222" i="5" s="1"/>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V234" i="5"/>
  <c r="E234" i="5"/>
  <c r="V235" i="5"/>
  <c r="E235" i="5"/>
  <c r="X235" i="5" s="1"/>
  <c r="V236" i="5"/>
  <c r="E236" i="5"/>
  <c r="X236" i="5" s="1"/>
  <c r="V237" i="5"/>
  <c r="E237" i="5"/>
  <c r="X237" i="5" s="1"/>
  <c r="V238" i="5"/>
  <c r="E238" i="5"/>
  <c r="X238" i="5" s="1"/>
  <c r="V239" i="5"/>
  <c r="E239" i="5"/>
  <c r="V240" i="5"/>
  <c r="E240" i="5"/>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V252" i="5"/>
  <c r="E252" i="5"/>
  <c r="V253" i="5"/>
  <c r="E253" i="5"/>
  <c r="X253" i="5" s="1"/>
  <c r="V254" i="5"/>
  <c r="E254" i="5"/>
  <c r="X254" i="5" s="1"/>
  <c r="V255" i="5"/>
  <c r="E255" i="5"/>
  <c r="X255" i="5" s="1"/>
  <c r="V256" i="5"/>
  <c r="E256" i="5"/>
  <c r="X256" i="5" s="1"/>
  <c r="V257" i="5"/>
  <c r="E257" i="5"/>
  <c r="V258" i="5"/>
  <c r="E258" i="5"/>
  <c r="X258" i="5" s="1"/>
  <c r="V259" i="5"/>
  <c r="E259" i="5"/>
  <c r="X259" i="5" s="1"/>
  <c r="V260" i="5"/>
  <c r="E260" i="5"/>
  <c r="X260" i="5" s="1"/>
  <c r="V261" i="5"/>
  <c r="E261" i="5"/>
  <c r="X261" i="5" s="1"/>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V282" i="5"/>
  <c r="E282" i="5"/>
  <c r="V283" i="5"/>
  <c r="E283" i="5"/>
  <c r="X283" i="5" s="1"/>
  <c r="V284" i="5"/>
  <c r="E284" i="5"/>
  <c r="X284" i="5" s="1"/>
  <c r="V285" i="5"/>
  <c r="E285" i="5"/>
  <c r="X285" i="5" s="1"/>
  <c r="V286" i="5"/>
  <c r="E286" i="5"/>
  <c r="X286" i="5" s="1"/>
  <c r="V287" i="5"/>
  <c r="E287" i="5"/>
  <c r="V288" i="5"/>
  <c r="E288" i="5"/>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V306" i="5"/>
  <c r="E306" i="5"/>
  <c r="V307" i="5"/>
  <c r="E307" i="5"/>
  <c r="X307" i="5" s="1"/>
  <c r="V308" i="5"/>
  <c r="E308" i="5"/>
  <c r="X308" i="5" s="1"/>
  <c r="V309" i="5"/>
  <c r="E309" i="5"/>
  <c r="X309" i="5" s="1"/>
  <c r="V310" i="5"/>
  <c r="E310" i="5"/>
  <c r="X310" i="5" s="1"/>
  <c r="V311" i="5"/>
  <c r="E311" i="5"/>
  <c r="V312" i="5"/>
  <c r="E312" i="5"/>
  <c r="V313" i="5"/>
  <c r="E313" i="5"/>
  <c r="X313" i="5" s="1"/>
  <c r="V314" i="5"/>
  <c r="E314" i="5"/>
  <c r="X314" i="5" s="1"/>
  <c r="V315" i="5"/>
  <c r="E315" i="5"/>
  <c r="X315" i="5" s="1"/>
  <c r="V316" i="5"/>
  <c r="E316" i="5"/>
  <c r="X316" i="5" s="1"/>
  <c r="V317" i="5"/>
  <c r="E317" i="5"/>
  <c r="V318" i="5"/>
  <c r="E318" i="5"/>
  <c r="V319" i="5"/>
  <c r="E319" i="5"/>
  <c r="X319" i="5" s="1"/>
  <c r="V320" i="5"/>
  <c r="E320" i="5"/>
  <c r="X320" i="5" s="1"/>
  <c r="V321" i="5"/>
  <c r="E321" i="5"/>
  <c r="X321" i="5" s="1"/>
  <c r="V322" i="5"/>
  <c r="E322" i="5"/>
  <c r="X322" i="5" s="1"/>
  <c r="V323" i="5"/>
  <c r="E323" i="5"/>
  <c r="V324" i="5"/>
  <c r="E324" i="5"/>
  <c r="V325" i="5"/>
  <c r="E325" i="5"/>
  <c r="X325" i="5" s="1"/>
  <c r="V326" i="5"/>
  <c r="E326" i="5"/>
  <c r="X326" i="5" s="1"/>
  <c r="V327" i="5"/>
  <c r="E327" i="5"/>
  <c r="X327" i="5" s="1"/>
  <c r="V328" i="5"/>
  <c r="E328" i="5"/>
  <c r="X328" i="5" s="1"/>
  <c r="V329" i="5"/>
  <c r="E329" i="5"/>
  <c r="V330" i="5"/>
  <c r="E330" i="5"/>
  <c r="V331" i="5"/>
  <c r="E331" i="5"/>
  <c r="X331" i="5" s="1"/>
  <c r="V332" i="5"/>
  <c r="E332" i="5"/>
  <c r="X332" i="5" s="1"/>
  <c r="V333" i="5"/>
  <c r="E333" i="5"/>
  <c r="X333" i="5" s="1"/>
  <c r="V334" i="5"/>
  <c r="E334" i="5"/>
  <c r="X334" i="5" s="1"/>
  <c r="V335" i="5"/>
  <c r="E335" i="5"/>
  <c r="V336" i="5"/>
  <c r="E336" i="5"/>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V354" i="5"/>
  <c r="E354" i="5"/>
  <c r="V355" i="5"/>
  <c r="E355" i="5"/>
  <c r="X355" i="5" s="1"/>
  <c r="V356" i="5"/>
  <c r="E356" i="5"/>
  <c r="X356" i="5" s="1"/>
  <c r="V357" i="5"/>
  <c r="E357" i="5"/>
  <c r="X357" i="5" s="1"/>
  <c r="V358" i="5"/>
  <c r="E358" i="5"/>
  <c r="X358" i="5" s="1"/>
  <c r="V359" i="5"/>
  <c r="E359" i="5"/>
  <c r="V360" i="5"/>
  <c r="E360" i="5"/>
  <c r="V361" i="5"/>
  <c r="E361" i="5"/>
  <c r="X361" i="5" s="1"/>
  <c r="V362" i="5"/>
  <c r="E362" i="5"/>
  <c r="X362" i="5" s="1"/>
  <c r="V363" i="5"/>
  <c r="E363" i="5"/>
  <c r="X363" i="5" s="1"/>
  <c r="V364" i="5"/>
  <c r="E364" i="5"/>
  <c r="X364" i="5" s="1"/>
  <c r="V365" i="5"/>
  <c r="E365" i="5"/>
  <c r="V366" i="5"/>
  <c r="E366" i="5"/>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X375" i="5" s="1"/>
  <c r="V376" i="5"/>
  <c r="E376" i="5"/>
  <c r="X376" i="5" s="1"/>
  <c r="V377" i="5"/>
  <c r="E377" i="5"/>
  <c r="X377" i="5" s="1"/>
  <c r="V378" i="5"/>
  <c r="E378" i="5"/>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X387" i="5" s="1"/>
  <c r="V388" i="5"/>
  <c r="E388" i="5"/>
  <c r="X388" i="5" s="1"/>
  <c r="V389" i="5"/>
  <c r="E389" i="5"/>
  <c r="X389" i="5" s="1"/>
  <c r="V390" i="5"/>
  <c r="E390" i="5"/>
  <c r="V391" i="5"/>
  <c r="E391" i="5"/>
  <c r="X391" i="5" s="1"/>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V439" i="5"/>
  <c r="E439" i="5"/>
  <c r="X439" i="5" s="1"/>
  <c r="V440" i="5"/>
  <c r="E440" i="5"/>
  <c r="X440" i="5" s="1"/>
  <c r="V441" i="5"/>
  <c r="E441" i="5"/>
  <c r="X441" i="5" s="1"/>
  <c r="V442" i="5"/>
  <c r="E442" i="5"/>
  <c r="X442" i="5" s="1"/>
  <c r="V443" i="5"/>
  <c r="E443" i="5"/>
  <c r="V444" i="5"/>
  <c r="E444" i="5"/>
  <c r="X444" i="5" s="1"/>
  <c r="V445" i="5"/>
  <c r="E445" i="5"/>
  <c r="X445" i="5" s="1"/>
  <c r="V446" i="5"/>
  <c r="E446" i="5"/>
  <c r="X446" i="5" s="1"/>
  <c r="V447" i="5"/>
  <c r="E447" i="5"/>
  <c r="X447" i="5" s="1"/>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V462" i="5"/>
  <c r="E462" i="5"/>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V474" i="5"/>
  <c r="E474" i="5"/>
  <c r="V475" i="5"/>
  <c r="E475" i="5"/>
  <c r="X475" i="5" s="1"/>
  <c r="V476" i="5"/>
  <c r="E476" i="5"/>
  <c r="X476" i="5" s="1"/>
  <c r="V477" i="5"/>
  <c r="E477" i="5"/>
  <c r="X477" i="5" s="1"/>
  <c r="V478" i="5"/>
  <c r="E478" i="5"/>
  <c r="X478" i="5" s="1"/>
  <c r="V479" i="5"/>
  <c r="E479" i="5"/>
  <c r="V480" i="5"/>
  <c r="E480" i="5"/>
  <c r="X480" i="5" s="1"/>
  <c r="V481" i="5"/>
  <c r="E481" i="5"/>
  <c r="X481" i="5" s="1"/>
  <c r="V482" i="5"/>
  <c r="E482" i="5"/>
  <c r="X482" i="5" s="1"/>
  <c r="V483" i="5"/>
  <c r="E483" i="5"/>
  <c r="X483" i="5" s="1"/>
  <c r="V484" i="5"/>
  <c r="E484" i="5"/>
  <c r="X484" i="5" s="1"/>
  <c r="V485" i="5"/>
  <c r="E485" i="5"/>
  <c r="V486" i="5"/>
  <c r="E486" i="5"/>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V498" i="5"/>
  <c r="E498" i="5"/>
  <c r="V499" i="5"/>
  <c r="E499" i="5"/>
  <c r="X499" i="5" s="1"/>
  <c r="V500" i="5"/>
  <c r="E500" i="5"/>
  <c r="X500" i="5" s="1"/>
  <c r="V501" i="5"/>
  <c r="E501" i="5"/>
  <c r="X501" i="5" s="1"/>
  <c r="V502" i="5"/>
  <c r="E502" i="5"/>
  <c r="X502" i="5" s="1"/>
  <c r="V503" i="5"/>
  <c r="E503" i="5"/>
  <c r="V504" i="5"/>
  <c r="E504" i="5"/>
  <c r="V505" i="5"/>
  <c r="E505" i="5"/>
  <c r="X505" i="5" s="1"/>
  <c r="V506" i="5"/>
  <c r="E506" i="5"/>
  <c r="X506" i="5" s="1"/>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V516" i="5"/>
  <c r="E516" i="5"/>
  <c r="X516" i="5" s="1"/>
  <c r="V517" i="5"/>
  <c r="E517" i="5"/>
  <c r="V518" i="5"/>
  <c r="E518" i="5"/>
  <c r="X518" i="5" s="1"/>
  <c r="V519" i="5"/>
  <c r="E519" i="5"/>
  <c r="X519" i="5" s="1"/>
  <c r="V520" i="5"/>
  <c r="E520" i="5"/>
  <c r="X520" i="5" s="1"/>
  <c r="V521" i="5"/>
  <c r="E521" i="5"/>
  <c r="V522" i="5"/>
  <c r="E522" i="5"/>
  <c r="V523" i="5"/>
  <c r="E523" i="5"/>
  <c r="X523" i="5" s="1"/>
  <c r="V524" i="5"/>
  <c r="E524" i="5"/>
  <c r="X524" i="5" s="1"/>
  <c r="V525" i="5"/>
  <c r="E525" i="5"/>
  <c r="X525" i="5" s="1"/>
  <c r="V526" i="5"/>
  <c r="E526" i="5"/>
  <c r="X526" i="5" s="1"/>
  <c r="V527" i="5"/>
  <c r="E527" i="5"/>
  <c r="V528" i="5"/>
  <c r="E528" i="5"/>
  <c r="X528" i="5" s="1"/>
  <c r="V529" i="5"/>
  <c r="E529" i="5"/>
  <c r="X529" i="5" s="1"/>
  <c r="V530" i="5"/>
  <c r="E530" i="5"/>
  <c r="X530" i="5" s="1"/>
  <c r="V531" i="5"/>
  <c r="E531" i="5"/>
  <c r="X531" i="5" s="1"/>
  <c r="V532" i="5"/>
  <c r="E532" i="5"/>
  <c r="X532" i="5" s="1"/>
  <c r="V533" i="5"/>
  <c r="E533" i="5"/>
  <c r="V534" i="5"/>
  <c r="E534" i="5"/>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V547" i="5"/>
  <c r="E547" i="5"/>
  <c r="X547" i="5" s="1"/>
  <c r="V548" i="5"/>
  <c r="E548" i="5"/>
  <c r="X548" i="5" s="1"/>
  <c r="V549" i="5"/>
  <c r="E549" i="5"/>
  <c r="X549" i="5" s="1"/>
  <c r="V550" i="5"/>
  <c r="E550" i="5"/>
  <c r="X550" i="5" s="1"/>
  <c r="V551" i="5"/>
  <c r="E551" i="5"/>
  <c r="V552" i="5"/>
  <c r="E552" i="5"/>
  <c r="X552" i="5" s="1"/>
  <c r="V553" i="5"/>
  <c r="E553" i="5"/>
  <c r="X553" i="5" s="1"/>
  <c r="V554" i="5"/>
  <c r="E554" i="5"/>
  <c r="X554" i="5" s="1"/>
  <c r="V555" i="5"/>
  <c r="E555" i="5"/>
  <c r="X555" i="5" s="1"/>
  <c r="V556" i="5"/>
  <c r="E556" i="5"/>
  <c r="X556" i="5" s="1"/>
  <c r="V557" i="5"/>
  <c r="E557" i="5"/>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V576" i="5"/>
  <c r="E576" i="5"/>
  <c r="V577" i="5"/>
  <c r="E577" i="5"/>
  <c r="X577" i="5" s="1"/>
  <c r="V578" i="5"/>
  <c r="E578" i="5"/>
  <c r="X578" i="5" s="1"/>
  <c r="V579" i="5"/>
  <c r="E579" i="5"/>
  <c r="X579" i="5" s="1"/>
  <c r="V580" i="5"/>
  <c r="E580" i="5"/>
  <c r="X580" i="5" s="1"/>
  <c r="V581" i="5"/>
  <c r="E581" i="5"/>
  <c r="V582" i="5"/>
  <c r="E582" i="5"/>
  <c r="X582" i="5" s="1"/>
  <c r="V583" i="5"/>
  <c r="E583" i="5"/>
  <c r="X583" i="5" s="1"/>
  <c r="V584" i="5"/>
  <c r="E584" i="5"/>
  <c r="X584" i="5" s="1"/>
  <c r="V585" i="5"/>
  <c r="E585" i="5"/>
  <c r="X585" i="5" s="1"/>
  <c r="V586" i="5"/>
  <c r="E586" i="5"/>
  <c r="X586" i="5" s="1"/>
  <c r="V587" i="5"/>
  <c r="E587" i="5"/>
  <c r="V588" i="5"/>
  <c r="E588" i="5"/>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V600" i="5"/>
  <c r="E600" i="5"/>
  <c r="V601" i="5"/>
  <c r="E601" i="5"/>
  <c r="V602" i="5"/>
  <c r="E602" i="5"/>
  <c r="X602" i="5" s="1"/>
  <c r="V603" i="5"/>
  <c r="E603" i="5"/>
  <c r="X603" i="5" s="1"/>
  <c r="V604" i="5"/>
  <c r="E604" i="5"/>
  <c r="X604" i="5" s="1"/>
  <c r="V605" i="5"/>
  <c r="E605" i="5"/>
  <c r="V606" i="5"/>
  <c r="E606" i="5"/>
  <c r="X606" i="5" s="1"/>
  <c r="V607" i="5"/>
  <c r="E607" i="5"/>
  <c r="V608" i="5"/>
  <c r="E608" i="5"/>
  <c r="X608" i="5" s="1"/>
  <c r="V609" i="5"/>
  <c r="E609" i="5"/>
  <c r="X609" i="5" s="1"/>
  <c r="V610" i="5"/>
  <c r="E610" i="5"/>
  <c r="X610" i="5" s="1"/>
  <c r="V611" i="5"/>
  <c r="E611" i="5"/>
  <c r="V612" i="5"/>
  <c r="E612" i="5"/>
  <c r="X612" i="5" s="1"/>
  <c r="V613" i="5"/>
  <c r="E613" i="5"/>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V630" i="5"/>
  <c r="E630" i="5"/>
  <c r="X630" i="5" s="1"/>
  <c r="V631" i="5"/>
  <c r="E631" i="5"/>
  <c r="X631" i="5" s="1"/>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X646" i="5" s="1"/>
  <c r="V647" i="5"/>
  <c r="E647" i="5"/>
  <c r="V648" i="5"/>
  <c r="E648" i="5"/>
  <c r="V649" i="5"/>
  <c r="E649" i="5"/>
  <c r="X649" i="5" s="1"/>
  <c r="V650" i="5"/>
  <c r="E650" i="5"/>
  <c r="X650" i="5" s="1"/>
  <c r="V651" i="5"/>
  <c r="E651" i="5"/>
  <c r="X651" i="5" s="1"/>
  <c r="V652" i="5"/>
  <c r="E652" i="5"/>
  <c r="X652" i="5" s="1"/>
  <c r="V653" i="5"/>
  <c r="E653" i="5"/>
  <c r="V654" i="5"/>
  <c r="E654" i="5"/>
  <c r="X654" i="5" s="1"/>
  <c r="V655" i="5"/>
  <c r="E655" i="5"/>
  <c r="X655" i="5" s="1"/>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X664" i="5" s="1"/>
  <c r="V665" i="5"/>
  <c r="E665" i="5"/>
  <c r="V666" i="5"/>
  <c r="E666" i="5"/>
  <c r="X666" i="5" s="1"/>
  <c r="V667" i="5"/>
  <c r="E667" i="5"/>
  <c r="X667" i="5" s="1"/>
  <c r="V668" i="5"/>
  <c r="E668" i="5"/>
  <c r="X668" i="5" s="1"/>
  <c r="V669" i="5"/>
  <c r="E669" i="5"/>
  <c r="X669" i="5" s="1"/>
  <c r="V670" i="5"/>
  <c r="E670" i="5"/>
  <c r="X670" i="5" s="1"/>
  <c r="V671" i="5"/>
  <c r="E671" i="5"/>
  <c r="V672" i="5"/>
  <c r="E672" i="5"/>
  <c r="V673" i="5"/>
  <c r="E673" i="5"/>
  <c r="X673" i="5" s="1"/>
  <c r="V674" i="5"/>
  <c r="E674" i="5"/>
  <c r="X674" i="5" s="1"/>
  <c r="V675" i="5"/>
  <c r="E675" i="5"/>
  <c r="X675" i="5" s="1"/>
  <c r="V676" i="5"/>
  <c r="E676" i="5"/>
  <c r="X676" i="5" s="1"/>
  <c r="V677" i="5"/>
  <c r="E677" i="5"/>
  <c r="V678" i="5"/>
  <c r="E678" i="5"/>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V732" i="5"/>
  <c r="E732" i="5"/>
  <c r="X732" i="5" s="1"/>
  <c r="V733" i="5"/>
  <c r="E733" i="5"/>
  <c r="X733" i="5" s="1"/>
  <c r="V734" i="5"/>
  <c r="E734" i="5"/>
  <c r="X734" i="5" s="1"/>
  <c r="V735" i="5"/>
  <c r="E735" i="5"/>
  <c r="X735" i="5" s="1"/>
  <c r="V736" i="5"/>
  <c r="E736" i="5"/>
  <c r="X736" i="5" s="1"/>
  <c r="V737" i="5"/>
  <c r="E737" i="5"/>
  <c r="V738" i="5"/>
  <c r="E738" i="5"/>
  <c r="V739" i="5"/>
  <c r="E739" i="5"/>
  <c r="X739" i="5" s="1"/>
  <c r="V740" i="5"/>
  <c r="E740" i="5"/>
  <c r="X740" i="5" s="1"/>
  <c r="V741" i="5"/>
  <c r="E741" i="5"/>
  <c r="X741" i="5" s="1"/>
  <c r="V742" i="5"/>
  <c r="E742" i="5"/>
  <c r="X742" i="5" s="1"/>
  <c r="V743" i="5"/>
  <c r="E743" i="5"/>
  <c r="V744" i="5"/>
  <c r="E744" i="5"/>
  <c r="X744" i="5" s="1"/>
  <c r="V745" i="5"/>
  <c r="E745" i="5"/>
  <c r="X745" i="5" s="1"/>
  <c r="V746" i="5"/>
  <c r="E746" i="5"/>
  <c r="X746" i="5" s="1"/>
  <c r="V747" i="5"/>
  <c r="E747" i="5"/>
  <c r="X747" i="5" s="1"/>
  <c r="V748" i="5"/>
  <c r="E748" i="5"/>
  <c r="X748" i="5" s="1"/>
  <c r="V749" i="5"/>
  <c r="E749" i="5"/>
  <c r="V750" i="5"/>
  <c r="E750" i="5"/>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V780" i="5"/>
  <c r="E780" i="5"/>
  <c r="X780" i="5" s="1"/>
  <c r="V781" i="5"/>
  <c r="E781" i="5"/>
  <c r="X781" i="5" s="1"/>
  <c r="V782" i="5"/>
  <c r="E782" i="5"/>
  <c r="X782" i="5" s="1"/>
  <c r="V783" i="5"/>
  <c r="E783" i="5"/>
  <c r="X783" i="5" s="1"/>
  <c r="V784" i="5"/>
  <c r="E784" i="5"/>
  <c r="X784" i="5" s="1"/>
  <c r="V785" i="5"/>
  <c r="E785" i="5"/>
  <c r="V786" i="5"/>
  <c r="E786" i="5"/>
  <c r="X786" i="5" s="1"/>
  <c r="V787" i="5"/>
  <c r="E787" i="5"/>
  <c r="X787" i="5" s="1"/>
  <c r="V788" i="5"/>
  <c r="E788" i="5"/>
  <c r="X788" i="5" s="1"/>
  <c r="V789" i="5"/>
  <c r="E789" i="5"/>
  <c r="X789" i="5" s="1"/>
  <c r="V790" i="5"/>
  <c r="E790" i="5"/>
  <c r="X790" i="5" s="1"/>
  <c r="V791" i="5"/>
  <c r="E791" i="5"/>
  <c r="V792" i="5"/>
  <c r="E792" i="5"/>
  <c r="X792" i="5" s="1"/>
  <c r="V793" i="5"/>
  <c r="E793" i="5"/>
  <c r="X793" i="5" s="1"/>
  <c r="V794" i="5"/>
  <c r="E794" i="5"/>
  <c r="X794" i="5" s="1"/>
  <c r="V795" i="5"/>
  <c r="E795" i="5"/>
  <c r="X795" i="5" s="1"/>
  <c r="V796" i="5"/>
  <c r="E796" i="5"/>
  <c r="X796" i="5" s="1"/>
  <c r="V797" i="5"/>
  <c r="E797" i="5"/>
  <c r="V798" i="5"/>
  <c r="E798" i="5"/>
  <c r="X798" i="5" s="1"/>
  <c r="V799" i="5"/>
  <c r="E799" i="5"/>
  <c r="X799" i="5" s="1"/>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V816" i="5"/>
  <c r="E816" i="5"/>
  <c r="X816" i="5" s="1"/>
  <c r="V817" i="5"/>
  <c r="E817" i="5"/>
  <c r="X817" i="5" s="1"/>
  <c r="V818" i="5"/>
  <c r="E818" i="5"/>
  <c r="X818" i="5" s="1"/>
  <c r="V819" i="5"/>
  <c r="E819" i="5"/>
  <c r="X819" i="5" s="1"/>
  <c r="V820" i="5"/>
  <c r="E820" i="5"/>
  <c r="X820" i="5" s="1"/>
  <c r="V821" i="5"/>
  <c r="E821" i="5"/>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X849" i="5" s="1"/>
  <c r="V850" i="5"/>
  <c r="E850" i="5"/>
  <c r="X850" i="5" s="1"/>
  <c r="V851" i="5"/>
  <c r="E851" i="5"/>
  <c r="V852" i="5"/>
  <c r="E852" i="5"/>
  <c r="V853" i="5"/>
  <c r="E853" i="5"/>
  <c r="X853" i="5" s="1"/>
  <c r="V854" i="5"/>
  <c r="E854" i="5"/>
  <c r="X854" i="5" s="1"/>
  <c r="V855" i="5"/>
  <c r="E855" i="5"/>
  <c r="X855" i="5" s="1"/>
  <c r="V856" i="5"/>
  <c r="E856" i="5"/>
  <c r="X856" i="5" s="1"/>
  <c r="V857" i="5"/>
  <c r="E857" i="5"/>
  <c r="V858" i="5"/>
  <c r="E858" i="5"/>
  <c r="V859" i="5"/>
  <c r="E859" i="5"/>
  <c r="X859" i="5" s="1"/>
  <c r="V860" i="5"/>
  <c r="E860" i="5"/>
  <c r="X860" i="5" s="1"/>
  <c r="V861" i="5"/>
  <c r="E861" i="5"/>
  <c r="X861" i="5" s="1"/>
  <c r="V862" i="5"/>
  <c r="E862" i="5"/>
  <c r="X862" i="5" s="1"/>
  <c r="V863" i="5"/>
  <c r="E863" i="5"/>
  <c r="V864" i="5"/>
  <c r="E864" i="5"/>
  <c r="X864" i="5" s="1"/>
  <c r="V865" i="5"/>
  <c r="E865" i="5"/>
  <c r="X865" i="5" s="1"/>
  <c r="V866" i="5"/>
  <c r="E866" i="5"/>
  <c r="X866" i="5" s="1"/>
  <c r="V867" i="5"/>
  <c r="E867" i="5"/>
  <c r="X867" i="5" s="1"/>
  <c r="V868" i="5"/>
  <c r="E868" i="5"/>
  <c r="X868" i="5" s="1"/>
  <c r="V869" i="5"/>
  <c r="E869" i="5"/>
  <c r="V870" i="5"/>
  <c r="E870" i="5"/>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V882" i="5"/>
  <c r="E882" i="5"/>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X914" i="5" s="1"/>
  <c r="V915" i="5"/>
  <c r="E915" i="5"/>
  <c r="X915" i="5" s="1"/>
  <c r="V916" i="5"/>
  <c r="E916" i="5"/>
  <c r="X916" i="5" s="1"/>
  <c r="V917" i="5"/>
  <c r="E917" i="5"/>
  <c r="V918" i="5"/>
  <c r="E918" i="5"/>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V954" i="5"/>
  <c r="E954" i="5"/>
  <c r="X954" i="5" s="1"/>
  <c r="V955" i="5"/>
  <c r="E955" i="5"/>
  <c r="X955" i="5" s="1"/>
  <c r="V956" i="5"/>
  <c r="E956" i="5"/>
  <c r="X956" i="5" s="1"/>
  <c r="V957" i="5"/>
  <c r="E957" i="5"/>
  <c r="X957" i="5" s="1"/>
  <c r="V958" i="5"/>
  <c r="E958" i="5"/>
  <c r="X958" i="5" s="1"/>
  <c r="V959" i="5"/>
  <c r="E959" i="5"/>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V972" i="5"/>
  <c r="E972" i="5"/>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V984" i="5"/>
  <c r="E984" i="5"/>
  <c r="V985" i="5"/>
  <c r="E985" i="5"/>
  <c r="X985" i="5" s="1"/>
  <c r="V986" i="5"/>
  <c r="E986" i="5"/>
  <c r="X986" i="5" s="1"/>
  <c r="V987" i="5"/>
  <c r="E987" i="5"/>
  <c r="X987" i="5" s="1"/>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V1008" i="5"/>
  <c r="E1008" i="5"/>
  <c r="V1009" i="5"/>
  <c r="E1009" i="5"/>
  <c r="X1009" i="5" s="1"/>
  <c r="V1010" i="5"/>
  <c r="E1010" i="5"/>
  <c r="X1010" i="5" s="1"/>
  <c r="V1011" i="5"/>
  <c r="E1011" i="5"/>
  <c r="X1011" i="5" s="1"/>
  <c r="V1012" i="5"/>
  <c r="E1012" i="5"/>
  <c r="X1012" i="5" s="1"/>
  <c r="V1013" i="5"/>
  <c r="E1013" i="5"/>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V1034" i="5"/>
  <c r="E1034" i="5"/>
  <c r="X1034" i="5" s="1"/>
  <c r="V1035" i="5"/>
  <c r="E1035" i="5"/>
  <c r="X1035" i="5" s="1"/>
  <c r="V1036" i="5"/>
  <c r="E1036" i="5"/>
  <c r="X1036" i="5" s="1"/>
  <c r="V1037" i="5"/>
  <c r="E1037" i="5"/>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V1069" i="5"/>
  <c r="E1069" i="5"/>
  <c r="X1069" i="5" s="1"/>
  <c r="V1070" i="5"/>
  <c r="E1070" i="5"/>
  <c r="X1070" i="5" s="1"/>
  <c r="V1071" i="5"/>
  <c r="E1071" i="5"/>
  <c r="X1071" i="5" s="1"/>
  <c r="V1072" i="5"/>
  <c r="E1072" i="5"/>
  <c r="X1072" i="5" s="1"/>
  <c r="V1073" i="5"/>
  <c r="E1073" i="5"/>
  <c r="V1074" i="5"/>
  <c r="E1074" i="5"/>
  <c r="V1075" i="5"/>
  <c r="E1075" i="5"/>
  <c r="X1075" i="5" s="1"/>
  <c r="V1076" i="5"/>
  <c r="E1076" i="5"/>
  <c r="X1076" i="5" s="1"/>
  <c r="V1077" i="5"/>
  <c r="E1077" i="5"/>
  <c r="X1077" i="5" s="1"/>
  <c r="V1078" i="5"/>
  <c r="E1078" i="5"/>
  <c r="X1078" i="5" s="1"/>
  <c r="V1079" i="5"/>
  <c r="E1079" i="5"/>
  <c r="V1080" i="5"/>
  <c r="E1080" i="5"/>
  <c r="V1081" i="5"/>
  <c r="E1081" i="5"/>
  <c r="X1081" i="5" s="1"/>
  <c r="V1082" i="5"/>
  <c r="E1082" i="5"/>
  <c r="X1082" i="5" s="1"/>
  <c r="V1083" i="5"/>
  <c r="E1083" i="5"/>
  <c r="X1083" i="5" s="1"/>
  <c r="V1084" i="5"/>
  <c r="E1084" i="5"/>
  <c r="X1084" i="5" s="1"/>
  <c r="V1085" i="5"/>
  <c r="E1085" i="5"/>
  <c r="V1086" i="5"/>
  <c r="E1086" i="5"/>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V1110" i="5"/>
  <c r="E1110" i="5"/>
  <c r="V1111" i="5"/>
  <c r="E1111" i="5"/>
  <c r="X1111" i="5" s="1"/>
  <c r="V1112" i="5"/>
  <c r="E1112" i="5"/>
  <c r="X1112" i="5" s="1"/>
  <c r="V1113" i="5"/>
  <c r="E1113" i="5"/>
  <c r="X1113" i="5" s="1"/>
  <c r="V1114" i="5"/>
  <c r="E1114" i="5"/>
  <c r="X1114" i="5" s="1"/>
  <c r="V1115" i="5"/>
  <c r="E1115" i="5"/>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V1128" i="5"/>
  <c r="E1128" i="5"/>
  <c r="V1129" i="5"/>
  <c r="E1129" i="5"/>
  <c r="X1129" i="5" s="1"/>
  <c r="V1130" i="5"/>
  <c r="E1130" i="5"/>
  <c r="X1130" i="5" s="1"/>
  <c r="V1131" i="5"/>
  <c r="E1131" i="5"/>
  <c r="X1131" i="5" s="1"/>
  <c r="V1132" i="5"/>
  <c r="E1132" i="5"/>
  <c r="X1132" i="5" s="1"/>
  <c r="V1133" i="5"/>
  <c r="E1133" i="5"/>
  <c r="V1134" i="5"/>
  <c r="E1134" i="5"/>
  <c r="V1135" i="5"/>
  <c r="E1135" i="5"/>
  <c r="X1135" i="5" s="1"/>
  <c r="V1136" i="5"/>
  <c r="E1136" i="5"/>
  <c r="X1136" i="5" s="1"/>
  <c r="V1137" i="5"/>
  <c r="E1137" i="5"/>
  <c r="X1137" i="5" s="1"/>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V1182" i="5"/>
  <c r="E1182" i="5"/>
  <c r="X1182" i="5" s="1"/>
  <c r="V1183" i="5"/>
  <c r="E1183" i="5"/>
  <c r="X1183" i="5" s="1"/>
  <c r="V1184" i="5"/>
  <c r="E1184" i="5"/>
  <c r="X1184" i="5" s="1"/>
  <c r="V1185" i="5"/>
  <c r="E1185" i="5"/>
  <c r="X1185" i="5" s="1"/>
  <c r="V1186" i="5"/>
  <c r="E1186" i="5"/>
  <c r="X1186" i="5" s="1"/>
  <c r="V1187" i="5"/>
  <c r="E1187" i="5"/>
  <c r="V1188" i="5"/>
  <c r="E1188" i="5"/>
  <c r="V1189" i="5"/>
  <c r="E1189" i="5"/>
  <c r="X1189" i="5" s="1"/>
  <c r="V1190" i="5"/>
  <c r="E1190" i="5"/>
  <c r="X1190" i="5" s="1"/>
  <c r="V1191" i="5"/>
  <c r="E1191" i="5"/>
  <c r="X1191" i="5" s="1"/>
  <c r="V1192" i="5"/>
  <c r="E1192" i="5"/>
  <c r="X1192" i="5" s="1"/>
  <c r="V1193" i="5"/>
  <c r="E1193" i="5"/>
  <c r="V1194" i="5"/>
  <c r="E1194" i="5"/>
  <c r="V1195" i="5"/>
  <c r="E1195" i="5"/>
  <c r="X1195" i="5" s="1"/>
  <c r="V1196" i="5"/>
  <c r="E1196" i="5"/>
  <c r="X1196" i="5" s="1"/>
  <c r="V1197" i="5"/>
  <c r="E1197" i="5"/>
  <c r="X1197" i="5" s="1"/>
  <c r="V1198" i="5"/>
  <c r="E1198" i="5"/>
  <c r="X1198" i="5" s="1"/>
  <c r="V1199" i="5"/>
  <c r="E1199" i="5"/>
  <c r="V1200" i="5"/>
  <c r="E1200" i="5"/>
  <c r="X1200" i="5" s="1"/>
  <c r="V1201" i="5"/>
  <c r="E1201" i="5"/>
  <c r="X1201" i="5" s="1"/>
  <c r="V1202" i="5"/>
  <c r="E1202" i="5"/>
  <c r="X1202" i="5" s="1"/>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V1254" i="5"/>
  <c r="E1254" i="5"/>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V1272" i="5"/>
  <c r="E1272" i="5"/>
  <c r="V1273" i="5"/>
  <c r="E1273" i="5"/>
  <c r="X1273" i="5" s="1"/>
  <c r="V1274" i="5"/>
  <c r="E1274" i="5"/>
  <c r="X1274" i="5" s="1"/>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X1299" i="5" s="1"/>
  <c r="V1300" i="5"/>
  <c r="E1300" i="5"/>
  <c r="X1300" i="5" s="1"/>
  <c r="V1301" i="5"/>
  <c r="E1301" i="5"/>
  <c r="V1302" i="5"/>
  <c r="E1302" i="5"/>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X1311" i="5" s="1"/>
  <c r="V1312" i="5"/>
  <c r="E1312" i="5"/>
  <c r="X1312" i="5" s="1"/>
  <c r="V1313" i="5"/>
  <c r="E1313" i="5"/>
  <c r="V1314" i="5"/>
  <c r="E1314" i="5"/>
  <c r="X1314" i="5" s="1"/>
  <c r="V1315" i="5"/>
  <c r="E1315" i="5"/>
  <c r="X1315" i="5" s="1"/>
  <c r="V1316" i="5"/>
  <c r="E1316" i="5"/>
  <c r="X1316" i="5" s="1"/>
  <c r="V1317" i="5"/>
  <c r="E1317" i="5"/>
  <c r="X1317" i="5" s="1"/>
  <c r="V1318" i="5"/>
  <c r="E1318" i="5"/>
  <c r="X1318" i="5" s="1"/>
  <c r="V1319" i="5"/>
  <c r="E1319" i="5"/>
  <c r="V1320" i="5"/>
  <c r="E1320" i="5"/>
  <c r="V1321" i="5"/>
  <c r="E1321" i="5"/>
  <c r="X1321" i="5" s="1"/>
  <c r="V1322" i="5"/>
  <c r="E1322" i="5"/>
  <c r="X1322" i="5" s="1"/>
  <c r="V1323" i="5"/>
  <c r="E1323" i="5"/>
  <c r="X1323" i="5" s="1"/>
  <c r="V1324" i="5"/>
  <c r="E1324" i="5"/>
  <c r="X1324" i="5" s="1"/>
  <c r="V1325" i="5"/>
  <c r="E1325" i="5"/>
  <c r="V1326" i="5"/>
  <c r="E1326" i="5"/>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V1338" i="5"/>
  <c r="E1338" i="5"/>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V1368" i="5"/>
  <c r="E1368" i="5"/>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V1387" i="5"/>
  <c r="E1387" i="5"/>
  <c r="X1387" i="5" s="1"/>
  <c r="V1388" i="5"/>
  <c r="E1388" i="5"/>
  <c r="X1388" i="5" s="1"/>
  <c r="V1389" i="5"/>
  <c r="E1389" i="5"/>
  <c r="X1389" i="5" s="1"/>
  <c r="V1390" i="5"/>
  <c r="E1390" i="5"/>
  <c r="X1390" i="5" s="1"/>
  <c r="V1391" i="5"/>
  <c r="E1391" i="5"/>
  <c r="V1392" i="5"/>
  <c r="E1392" i="5"/>
  <c r="V1393" i="5"/>
  <c r="E1393" i="5"/>
  <c r="X1393" i="5" s="1"/>
  <c r="V1394" i="5"/>
  <c r="E1394" i="5"/>
  <c r="X1394" i="5" s="1"/>
  <c r="V1395" i="5"/>
  <c r="E1395" i="5"/>
  <c r="X1395" i="5" s="1"/>
  <c r="V1396" i="5"/>
  <c r="E1396" i="5"/>
  <c r="X1396" i="5" s="1"/>
  <c r="V1397" i="5"/>
  <c r="E1397" i="5"/>
  <c r="V1398" i="5"/>
  <c r="E1398" i="5"/>
  <c r="V1399" i="5"/>
  <c r="E1399" i="5"/>
  <c r="X1399" i="5" s="1"/>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V1434" i="5"/>
  <c r="E1434" i="5"/>
  <c r="V1435" i="5"/>
  <c r="E1435" i="5"/>
  <c r="X1435" i="5" s="1"/>
  <c r="V1436" i="5"/>
  <c r="E1436" i="5"/>
  <c r="X1436" i="5" s="1"/>
  <c r="V1437" i="5"/>
  <c r="E1437" i="5"/>
  <c r="X1437" i="5" s="1"/>
  <c r="V1438" i="5"/>
  <c r="E1438" i="5"/>
  <c r="X1438" i="5" s="1"/>
  <c r="V1439" i="5"/>
  <c r="E1439" i="5"/>
  <c r="V1440" i="5"/>
  <c r="E1440" i="5"/>
  <c r="V1441" i="5"/>
  <c r="E1441" i="5"/>
  <c r="X1441" i="5" s="1"/>
  <c r="V1442" i="5"/>
  <c r="E1442" i="5"/>
  <c r="X1442" i="5" s="1"/>
  <c r="V1443" i="5"/>
  <c r="E1443" i="5"/>
  <c r="X1443" i="5" s="1"/>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X1491" i="5" s="1"/>
  <c r="V1492" i="5"/>
  <c r="E1492" i="5"/>
  <c r="X1492" i="5" s="1"/>
  <c r="V1493" i="5"/>
  <c r="E1493" i="5"/>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X1527" i="5" s="1"/>
  <c r="V1528" i="5"/>
  <c r="E1528" i="5"/>
  <c r="X1528" i="5" s="1"/>
  <c r="V1529" i="5"/>
  <c r="E1529" i="5"/>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V1554" i="5"/>
  <c r="E1554" i="5"/>
  <c r="V1555" i="5"/>
  <c r="E1555" i="5"/>
  <c r="X1555" i="5" s="1"/>
  <c r="V1556" i="5"/>
  <c r="E1556" i="5"/>
  <c r="X1556" i="5" s="1"/>
  <c r="V1557" i="5"/>
  <c r="E1557" i="5"/>
  <c r="X1557" i="5" s="1"/>
  <c r="V1558" i="5"/>
  <c r="E1558" i="5"/>
  <c r="X1558" i="5" s="1"/>
  <c r="V1559" i="5"/>
  <c r="E1559" i="5"/>
  <c r="V1560" i="5"/>
  <c r="E1560" i="5"/>
  <c r="V1561" i="5"/>
  <c r="E1561" i="5"/>
  <c r="X1561" i="5" s="1"/>
  <c r="V1562" i="5"/>
  <c r="E1562" i="5"/>
  <c r="X1562" i="5" s="1"/>
  <c r="V1563" i="5"/>
  <c r="E1563" i="5"/>
  <c r="X1563" i="5" s="1"/>
  <c r="V1564" i="5"/>
  <c r="E1564" i="5"/>
  <c r="X1564" i="5" s="1"/>
  <c r="V1565" i="5"/>
  <c r="E1565" i="5"/>
  <c r="V1566" i="5"/>
  <c r="E1566" i="5"/>
  <c r="X1566" i="5" s="1"/>
  <c r="V1567" i="5"/>
  <c r="E1567" i="5"/>
  <c r="X1567" i="5" s="1"/>
  <c r="V1568" i="5"/>
  <c r="E1568" i="5"/>
  <c r="X1568" i="5" s="1"/>
  <c r="V1569" i="5"/>
  <c r="E1569" i="5"/>
  <c r="X1569" i="5" s="1"/>
  <c r="V1570" i="5"/>
  <c r="E1570" i="5"/>
  <c r="X1570" i="5" s="1"/>
  <c r="V1571" i="5"/>
  <c r="E1571" i="5"/>
  <c r="V1572" i="5"/>
  <c r="E1572" i="5"/>
  <c r="V1573" i="5"/>
  <c r="E1573" i="5"/>
  <c r="X1573" i="5" s="1"/>
  <c r="V1574" i="5"/>
  <c r="E1574" i="5"/>
  <c r="X1574" i="5" s="1"/>
  <c r="V1575" i="5"/>
  <c r="E1575" i="5"/>
  <c r="X1575" i="5" s="1"/>
  <c r="V1576" i="5"/>
  <c r="E1576" i="5"/>
  <c r="X1576" i="5" s="1"/>
  <c r="V1577" i="5"/>
  <c r="E1577" i="5"/>
  <c r="V1578" i="5"/>
  <c r="E1578" i="5"/>
  <c r="V1579" i="5"/>
  <c r="E1579" i="5"/>
  <c r="X1579" i="5" s="1"/>
  <c r="V1580" i="5"/>
  <c r="E1580" i="5"/>
  <c r="X1580" i="5" s="1"/>
  <c r="V1581" i="5"/>
  <c r="E1581" i="5"/>
  <c r="X1581" i="5" s="1"/>
  <c r="V1582" i="5"/>
  <c r="E1582" i="5"/>
  <c r="X1582" i="5" s="1"/>
  <c r="V1583" i="5"/>
  <c r="E1583" i="5"/>
  <c r="V1584" i="5"/>
  <c r="E1584" i="5"/>
  <c r="V1585" i="5"/>
  <c r="E1585" i="5"/>
  <c r="X1585" i="5" s="1"/>
  <c r="V1586" i="5"/>
  <c r="E1586" i="5"/>
  <c r="X1586" i="5" s="1"/>
  <c r="V1587" i="5"/>
  <c r="E1587" i="5"/>
  <c r="X1587" i="5" s="1"/>
  <c r="V1588" i="5"/>
  <c r="E1588" i="5"/>
  <c r="X1588" i="5" s="1"/>
  <c r="V1589" i="5"/>
  <c r="E1589" i="5"/>
  <c r="V1590" i="5"/>
  <c r="E1590" i="5"/>
  <c r="V1591" i="5"/>
  <c r="E1591" i="5"/>
  <c r="X1591" i="5" s="1"/>
  <c r="V1592" i="5"/>
  <c r="E1592" i="5"/>
  <c r="X1592" i="5" s="1"/>
  <c r="V1593" i="5"/>
  <c r="E1593" i="5"/>
  <c r="X1593" i="5" s="1"/>
  <c r="V1594" i="5"/>
  <c r="E1594" i="5"/>
  <c r="X1594" i="5" s="1"/>
  <c r="V1595" i="5"/>
  <c r="E1595" i="5"/>
  <c r="V1596" i="5"/>
  <c r="E1596" i="5"/>
  <c r="V1597" i="5"/>
  <c r="E1597" i="5"/>
  <c r="X1597" i="5" s="1"/>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V1608" i="5"/>
  <c r="E1608" i="5"/>
  <c r="V1609" i="5"/>
  <c r="E1609" i="5"/>
  <c r="X1609" i="5" s="1"/>
  <c r="V1610" i="5"/>
  <c r="E1610" i="5"/>
  <c r="X1610" i="5" s="1"/>
  <c r="V1611" i="5"/>
  <c r="E1611" i="5"/>
  <c r="X1611" i="5" s="1"/>
  <c r="V1612" i="5"/>
  <c r="E1612" i="5"/>
  <c r="X1612" i="5" s="1"/>
  <c r="V1613" i="5"/>
  <c r="E1613" i="5"/>
  <c r="V1614" i="5"/>
  <c r="E1614" i="5"/>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V1644" i="5"/>
  <c r="E1644" i="5"/>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V1668" i="5"/>
  <c r="E1668" i="5"/>
  <c r="V1669" i="5"/>
  <c r="E1669" i="5"/>
  <c r="X1669" i="5" s="1"/>
  <c r="V1670" i="5"/>
  <c r="E1670" i="5"/>
  <c r="X1670" i="5" s="1"/>
  <c r="V1671" i="5"/>
  <c r="E1671" i="5"/>
  <c r="X1671" i="5" s="1"/>
  <c r="V1672" i="5"/>
  <c r="E1672" i="5"/>
  <c r="X1672" i="5" s="1"/>
  <c r="V1673" i="5"/>
  <c r="E1673" i="5"/>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X1695" i="5" s="1"/>
  <c r="V1696" i="5"/>
  <c r="E1696" i="5"/>
  <c r="X1696" i="5" s="1"/>
  <c r="V1697" i="5"/>
  <c r="E1697" i="5"/>
  <c r="V1698" i="5"/>
  <c r="E1698" i="5"/>
  <c r="V1699" i="5"/>
  <c r="E1699" i="5"/>
  <c r="X1699" i="5" s="1"/>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V1716" i="5"/>
  <c r="E1716" i="5"/>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X1736" i="5" s="1"/>
  <c r="V1737" i="5"/>
  <c r="E1737" i="5"/>
  <c r="X1737" i="5" s="1"/>
  <c r="V1738" i="5"/>
  <c r="E1738" i="5"/>
  <c r="X1738" i="5" s="1"/>
  <c r="V1739" i="5"/>
  <c r="E1739" i="5"/>
  <c r="V1740" i="5"/>
  <c r="E1740" i="5"/>
  <c r="V1741" i="5"/>
  <c r="E1741" i="5"/>
  <c r="X1741" i="5" s="1"/>
  <c r="V1742" i="5"/>
  <c r="E1742" i="5"/>
  <c r="X1742" i="5" s="1"/>
  <c r="V1743" i="5"/>
  <c r="E1743" i="5"/>
  <c r="X1743" i="5" s="1"/>
  <c r="V1744" i="5"/>
  <c r="E1744" i="5"/>
  <c r="X1744" i="5" s="1"/>
  <c r="V1745" i="5"/>
  <c r="E1745" i="5"/>
  <c r="V1746" i="5"/>
  <c r="E1746" i="5"/>
  <c r="V1747" i="5"/>
  <c r="E1747" i="5"/>
  <c r="X1747" i="5" s="1"/>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V1764" i="5"/>
  <c r="E1764" i="5"/>
  <c r="V1765" i="5"/>
  <c r="E1765" i="5"/>
  <c r="X1765" i="5" s="1"/>
  <c r="V1766" i="5"/>
  <c r="E1766" i="5"/>
  <c r="X1766" i="5" s="1"/>
  <c r="V1767" i="5"/>
  <c r="E1767" i="5"/>
  <c r="X1767" i="5" s="1"/>
  <c r="V1768" i="5"/>
  <c r="E1768" i="5"/>
  <c r="X1768" i="5" s="1"/>
  <c r="V1769" i="5"/>
  <c r="E1769" i="5"/>
  <c r="V1770" i="5"/>
  <c r="E1770" i="5"/>
  <c r="X1770" i="5" s="1"/>
  <c r="V1771" i="5"/>
  <c r="E1771" i="5"/>
  <c r="X1771" i="5" s="1"/>
  <c r="V1772" i="5"/>
  <c r="E1772" i="5"/>
  <c r="X1772" i="5" s="1"/>
  <c r="V1773" i="5"/>
  <c r="E1773" i="5"/>
  <c r="X1773" i="5" s="1"/>
  <c r="V1774" i="5"/>
  <c r="E1774" i="5"/>
  <c r="X1774" i="5" s="1"/>
  <c r="V1775" i="5"/>
  <c r="E1775" i="5"/>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V1789" i="5"/>
  <c r="E1789" i="5"/>
  <c r="X1789" i="5" s="1"/>
  <c r="V1790" i="5"/>
  <c r="E1790" i="5"/>
  <c r="X1790" i="5" s="1"/>
  <c r="V1791" i="5"/>
  <c r="E1791" i="5"/>
  <c r="X1791" i="5" s="1"/>
  <c r="V1792" i="5"/>
  <c r="E1792" i="5"/>
  <c r="X1792" i="5" s="1"/>
  <c r="V1793" i="5"/>
  <c r="E1793" i="5"/>
  <c r="V1794" i="5"/>
  <c r="E1794" i="5"/>
  <c r="X1794" i="5" s="1"/>
  <c r="V1795" i="5"/>
  <c r="E1795" i="5"/>
  <c r="X1795" i="5" s="1"/>
  <c r="V1796" i="5"/>
  <c r="E1796" i="5"/>
  <c r="X1796" i="5" s="1"/>
  <c r="V1797" i="5"/>
  <c r="E1797" i="5"/>
  <c r="X1797" i="5" s="1"/>
  <c r="V1798" i="5"/>
  <c r="E1798" i="5"/>
  <c r="X1798" i="5" s="1"/>
  <c r="V1799" i="5"/>
  <c r="E1799" i="5"/>
  <c r="V1800" i="5"/>
  <c r="E1800" i="5"/>
  <c r="V1801" i="5"/>
  <c r="E1801" i="5"/>
  <c r="X1801" i="5" s="1"/>
  <c r="V1802" i="5"/>
  <c r="E1802" i="5"/>
  <c r="X1802" i="5" s="1"/>
  <c r="V1803" i="5"/>
  <c r="E1803" i="5"/>
  <c r="X1803" i="5" s="1"/>
  <c r="V1804" i="5"/>
  <c r="E1804" i="5"/>
  <c r="X1804" i="5" s="1"/>
  <c r="V1805" i="5"/>
  <c r="E1805" i="5"/>
  <c r="V1806" i="5"/>
  <c r="E1806" i="5"/>
  <c r="X1806" i="5" s="1"/>
  <c r="V1807" i="5"/>
  <c r="E1807" i="5"/>
  <c r="X1807" i="5" s="1"/>
  <c r="V1808" i="5"/>
  <c r="E1808" i="5"/>
  <c r="X1808" i="5" s="1"/>
  <c r="V1809" i="5"/>
  <c r="E1809" i="5"/>
  <c r="X1809" i="5" s="1"/>
  <c r="V1810" i="5"/>
  <c r="E1810" i="5"/>
  <c r="X1810" i="5" s="1"/>
  <c r="V1811" i="5"/>
  <c r="E1811" i="5"/>
  <c r="V1812" i="5"/>
  <c r="E1812" i="5"/>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V1842" i="5"/>
  <c r="E1842" i="5"/>
  <c r="V1843" i="5"/>
  <c r="E1843" i="5"/>
  <c r="X1843" i="5" s="1"/>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X1851" i="5" s="1"/>
  <c r="V1852" i="5"/>
  <c r="E1852" i="5"/>
  <c r="X1852" i="5" s="1"/>
  <c r="V1853" i="5"/>
  <c r="E1853" i="5"/>
  <c r="V1854" i="5"/>
  <c r="E1854" i="5"/>
  <c r="V1855" i="5"/>
  <c r="E1855" i="5"/>
  <c r="X1855" i="5" s="1"/>
  <c r="V1856" i="5"/>
  <c r="E1856" i="5"/>
  <c r="X1856" i="5" s="1"/>
  <c r="V1857" i="5"/>
  <c r="E1857" i="5"/>
  <c r="X1857" i="5" s="1"/>
  <c r="V1858" i="5"/>
  <c r="E1858" i="5"/>
  <c r="X1858" i="5" s="1"/>
  <c r="V1859" i="5"/>
  <c r="E1859" i="5"/>
  <c r="V1860" i="5"/>
  <c r="E1860" i="5"/>
  <c r="V1861" i="5"/>
  <c r="E1861" i="5"/>
  <c r="X1861" i="5" s="1"/>
  <c r="V1862" i="5"/>
  <c r="E1862" i="5"/>
  <c r="X1862" i="5" s="1"/>
  <c r="V1863" i="5"/>
  <c r="E1863" i="5"/>
  <c r="X1863" i="5" s="1"/>
  <c r="V1864" i="5"/>
  <c r="E1864" i="5"/>
  <c r="X1864" i="5" s="1"/>
  <c r="V1865" i="5"/>
  <c r="E1865" i="5"/>
  <c r="V1866" i="5"/>
  <c r="E1866" i="5"/>
  <c r="V1867" i="5"/>
  <c r="E1867" i="5"/>
  <c r="X1867" i="5" s="1"/>
  <c r="V1868" i="5"/>
  <c r="E1868" i="5"/>
  <c r="X1868" i="5" s="1"/>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V2094" i="5"/>
  <c r="E2094" i="5"/>
  <c r="V2095" i="5"/>
  <c r="E2095" i="5"/>
  <c r="X2095" i="5" s="1"/>
  <c r="V2096" i="5"/>
  <c r="E2096" i="5"/>
  <c r="X2096" i="5" s="1"/>
  <c r="V2097" i="5"/>
  <c r="E2097" i="5"/>
  <c r="X2097" i="5" s="1"/>
  <c r="V2098" i="5"/>
  <c r="E2098" i="5"/>
  <c r="X2098" i="5" s="1"/>
  <c r="V2099" i="5"/>
  <c r="E2099" i="5"/>
  <c r="V2100" i="5"/>
  <c r="E2100" i="5"/>
  <c r="V2101" i="5"/>
  <c r="E2101" i="5"/>
  <c r="X2101" i="5" s="1"/>
  <c r="V2102" i="5"/>
  <c r="E2102" i="5"/>
  <c r="X2102" i="5" s="1"/>
  <c r="V2103" i="5"/>
  <c r="E2103" i="5"/>
  <c r="X2103" i="5" s="1"/>
  <c r="V2104" i="5"/>
  <c r="E2104" i="5"/>
  <c r="X2104" i="5" s="1"/>
  <c r="V2105" i="5"/>
  <c r="E2105" i="5"/>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V2124" i="5"/>
  <c r="E2124" i="5"/>
  <c r="V2125" i="5"/>
  <c r="E2125" i="5"/>
  <c r="X2125" i="5" s="1"/>
  <c r="V2126" i="5"/>
  <c r="E2126" i="5"/>
  <c r="X2126" i="5" s="1"/>
  <c r="V2127" i="5"/>
  <c r="E2127" i="5"/>
  <c r="X2127" i="5" s="1"/>
  <c r="V2128" i="5"/>
  <c r="E2128" i="5"/>
  <c r="X2128" i="5" s="1"/>
  <c r="V2129" i="5"/>
  <c r="E2129" i="5"/>
  <c r="V2130" i="5"/>
  <c r="E2130" i="5"/>
  <c r="X2130" i="5" s="1"/>
  <c r="V2131" i="5"/>
  <c r="E2131" i="5"/>
  <c r="X2131" i="5" s="1"/>
  <c r="V2132" i="5"/>
  <c r="E2132" i="5"/>
  <c r="X2132" i="5" s="1"/>
  <c r="V2133" i="5"/>
  <c r="E2133" i="5"/>
  <c r="X2133" i="5" s="1"/>
  <c r="V2134" i="5"/>
  <c r="E2134" i="5"/>
  <c r="X2134" i="5" s="1"/>
  <c r="V2135" i="5"/>
  <c r="E2135" i="5"/>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V2148" i="5"/>
  <c r="E2148" i="5"/>
  <c r="V2149" i="5"/>
  <c r="E2149" i="5"/>
  <c r="X2149" i="5" s="1"/>
  <c r="V2150" i="5"/>
  <c r="E2150" i="5"/>
  <c r="X2150" i="5" s="1"/>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V2214" i="5"/>
  <c r="E2214" i="5"/>
  <c r="X2214" i="5" s="1"/>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X2235" i="5" s="1"/>
  <c r="V2236" i="5"/>
  <c r="E2236" i="5"/>
  <c r="X2236" i="5" s="1"/>
  <c r="V2237" i="5"/>
  <c r="E2237" i="5"/>
  <c r="V2238" i="5"/>
  <c r="E2238" i="5"/>
  <c r="V2239" i="5"/>
  <c r="E2239" i="5"/>
  <c r="X2239" i="5" s="1"/>
  <c r="V2240" i="5"/>
  <c r="E2240" i="5"/>
  <c r="X2240" i="5" s="1"/>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V2286" i="5"/>
  <c r="E2286" i="5"/>
  <c r="X2286" i="5" s="1"/>
  <c r="V2287" i="5"/>
  <c r="E2287" i="5"/>
  <c r="X2287" i="5" s="1"/>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X2295" i="5" s="1"/>
  <c r="V2296" i="5"/>
  <c r="E2296" i="5"/>
  <c r="X2296" i="5" s="1"/>
  <c r="V2297" i="5"/>
  <c r="E2297" i="5"/>
  <c r="V2298" i="5"/>
  <c r="E2298" i="5"/>
  <c r="V2299" i="5"/>
  <c r="E2299" i="5"/>
  <c r="X2299" i="5" s="1"/>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V2328" i="5"/>
  <c r="E2328" i="5"/>
  <c r="V2329" i="5"/>
  <c r="E2329" i="5"/>
  <c r="X2329" i="5" s="1"/>
  <c r="V2330" i="5"/>
  <c r="E2330" i="5"/>
  <c r="X2330" i="5" s="1"/>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V2406" i="5"/>
  <c r="E2406" i="5"/>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X2416" i="5" s="1"/>
  <c r="V2417" i="5"/>
  <c r="E2417" i="5"/>
  <c r="V2418" i="5"/>
  <c r="E2418" i="5"/>
  <c r="V2419" i="5"/>
  <c r="E2419" i="5"/>
  <c r="X2419" i="5" s="1"/>
  <c r="V2420" i="5"/>
  <c r="E2420" i="5"/>
  <c r="X2420" i="5" s="1"/>
  <c r="V2421" i="5"/>
  <c r="E2421" i="5"/>
  <c r="X2421" i="5" s="1"/>
  <c r="V2422" i="5"/>
  <c r="E2422" i="5"/>
  <c r="X2422" i="5" s="1"/>
  <c r="V2423" i="5"/>
  <c r="E2423" i="5"/>
  <c r="V2424" i="5"/>
  <c r="E2424" i="5"/>
  <c r="V2425" i="5"/>
  <c r="E2425" i="5"/>
  <c r="X2425" i="5" s="1"/>
  <c r="V2426" i="5"/>
  <c r="E2426" i="5"/>
  <c r="X2426" i="5" s="1"/>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X2487" i="5" s="1"/>
  <c r="V2488" i="5"/>
  <c r="E2488" i="5"/>
  <c r="X2488" i="5" s="1"/>
  <c r="V2489" i="5"/>
  <c r="E2489" i="5"/>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s="1"/>
  <c r="B57" i="6"/>
  <c r="G57" i="6" s="1"/>
  <c r="B56" i="6"/>
  <c r="G56" i="6" s="1"/>
  <c r="B55" i="6"/>
  <c r="G55" i="6"/>
  <c r="B54" i="6"/>
  <c r="G54" i="6" s="1"/>
  <c r="B17" i="6"/>
  <c r="B16" i="6"/>
  <c r="B15" i="6"/>
  <c r="G15" i="6" s="1"/>
  <c r="H15" i="6" s="1"/>
  <c r="B14" i="6"/>
  <c r="G14" i="6"/>
  <c r="H14" i="6" s="1"/>
  <c r="H13" i="6"/>
  <c r="B12" i="6"/>
  <c r="G12" i="6" s="1"/>
  <c r="H12" i="6" s="1"/>
  <c r="D12" i="6" s="1"/>
  <c r="B11" i="6"/>
  <c r="G11" i="6" s="1"/>
  <c r="H11" i="6" s="1"/>
  <c r="D11" i="6" s="1"/>
  <c r="G10" i="6"/>
  <c r="H10" i="6"/>
  <c r="D10" i="6" s="1"/>
  <c r="G9" i="6"/>
  <c r="H9" i="6" s="1"/>
  <c r="D9" i="6" s="1"/>
  <c r="B8" i="6"/>
  <c r="G8" i="6"/>
  <c r="H8" i="6" s="1"/>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P38" i="4"/>
  <c r="B38" i="4" s="1"/>
  <c r="B62" i="4" s="1"/>
  <c r="A44" i="6" s="1"/>
  <c r="P37" i="4"/>
  <c r="Q37" i="4"/>
  <c r="P35" i="4"/>
  <c r="P34" i="4"/>
  <c r="P33" i="4"/>
  <c r="P32" i="4"/>
  <c r="P31" i="4"/>
  <c r="Q31" i="4" s="1"/>
  <c r="P29" i="4"/>
  <c r="P28" i="4"/>
  <c r="P27" i="4"/>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20" i="6" s="1"/>
  <c r="D20" i="6" s="1"/>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R830" i="5"/>
  <c r="I857" i="5"/>
  <c r="X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X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X917" i="5"/>
  <c r="I933" i="5"/>
  <c r="S945" i="5"/>
  <c r="I953" i="5"/>
  <c r="H953" i="5"/>
  <c r="X953" i="5"/>
  <c r="R954" i="5"/>
  <c r="J954" i="5"/>
  <c r="I954" i="5"/>
  <c r="R955" i="5"/>
  <c r="I955" i="5"/>
  <c r="J955"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AB1218" i="5"/>
  <c r="AB1231" i="5"/>
  <c r="F1250" i="5"/>
  <c r="AB1250" i="5"/>
  <c r="R1257" i="5"/>
  <c r="R1261" i="5"/>
  <c r="R1265" i="5"/>
  <c r="R1269" i="5"/>
  <c r="R1273" i="5"/>
  <c r="R1277" i="5"/>
  <c r="R1281" i="5"/>
  <c r="R1289" i="5"/>
  <c r="R1293" i="5"/>
  <c r="X1301"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R1557" i="5"/>
  <c r="J1557" i="5"/>
  <c r="R1561" i="5"/>
  <c r="J1561" i="5"/>
  <c r="X1565" i="5"/>
  <c r="R1565" i="5"/>
  <c r="J1565" i="5"/>
  <c r="R1569" i="5"/>
  <c r="J1569" i="5"/>
  <c r="R1573" i="5"/>
  <c r="J1573" i="5"/>
  <c r="R1577" i="5"/>
  <c r="R1581" i="5"/>
  <c r="J1581" i="5"/>
  <c r="R1585" i="5"/>
  <c r="J1585" i="5"/>
  <c r="X1589" i="5"/>
  <c r="R1589" i="5"/>
  <c r="J1589" i="5"/>
  <c r="R1597" i="5"/>
  <c r="J1597"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X1793"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s="1"/>
  <c r="AB2443" i="5"/>
  <c r="S2443" i="5"/>
  <c r="S2450" i="5"/>
  <c r="S2452" i="5"/>
  <c r="J2461" i="5"/>
  <c r="J2469" i="5"/>
  <c r="S2495" i="5"/>
  <c r="S2499" i="5"/>
  <c r="S2503" i="5"/>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A38" i="2"/>
  <c r="J4" i="5"/>
  <c r="B41" i="4"/>
  <c r="A27" i="6" s="1"/>
  <c r="A55" i="2"/>
  <c r="A73" i="2"/>
  <c r="B9" i="3"/>
  <c r="A3" i="2"/>
  <c r="A20" i="2"/>
  <c r="B17" i="3"/>
  <c r="B29" i="4"/>
  <c r="A17" i="6" s="1"/>
  <c r="B25" i="3"/>
  <c r="C20" i="3"/>
  <c r="A75" i="2"/>
  <c r="C25" i="3"/>
  <c r="N4" i="5"/>
  <c r="A43" i="2"/>
  <c r="C3" i="3"/>
  <c r="C19" i="3"/>
  <c r="B31" i="4"/>
  <c r="A18" i="6" s="1"/>
  <c r="P4" i="5"/>
  <c r="A45" i="2"/>
  <c r="C4" i="3"/>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X1272" i="5"/>
  <c r="H2069" i="5"/>
  <c r="J1959" i="5"/>
  <c r="R1959" i="5"/>
  <c r="I678" i="5"/>
  <c r="H678" i="5"/>
  <c r="J987" i="5"/>
  <c r="S606" i="5"/>
  <c r="S610" i="5"/>
  <c r="X347" i="5"/>
  <c r="S598" i="5"/>
  <c r="X221" i="5"/>
  <c r="X504" i="5"/>
  <c r="X503" i="5"/>
  <c r="X323" i="5"/>
  <c r="X360" i="5"/>
  <c r="X498" i="5"/>
  <c r="X149" i="5"/>
  <c r="X546" i="5"/>
  <c r="S532" i="5"/>
  <c r="X336" i="5"/>
  <c r="S356" i="5"/>
  <c r="X318" i="5"/>
  <c r="X233" i="5"/>
  <c r="X329" i="5"/>
  <c r="X198" i="5"/>
  <c r="X234" i="5"/>
  <c r="X353" i="5"/>
  <c r="S343" i="5"/>
  <c r="X114" i="5"/>
  <c r="X78" i="5"/>
  <c r="X335" i="5"/>
  <c r="X282" i="5"/>
  <c r="X162" i="5"/>
  <c r="X138" i="5"/>
  <c r="X126" i="5"/>
  <c r="S315" i="5"/>
  <c r="X48" i="5"/>
  <c r="X311" i="5"/>
  <c r="X317" i="5"/>
  <c r="X66" i="5"/>
  <c r="S357" i="5"/>
  <c r="X90" i="5"/>
  <c r="X383" i="5"/>
  <c r="S383" i="5"/>
  <c r="B32" i="6"/>
  <c r="G32" i="6" s="1"/>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859" i="5"/>
  <c r="X1668" i="5"/>
  <c r="R1086" i="5"/>
  <c r="I836" i="5"/>
  <c r="H596" i="5"/>
  <c r="R415" i="5"/>
  <c r="J447" i="5"/>
  <c r="J395" i="5"/>
  <c r="F2480" i="5"/>
  <c r="J2164" i="5"/>
  <c r="R1653" i="5"/>
  <c r="J1653" i="5"/>
  <c r="F1508" i="5"/>
  <c r="F1222" i="5"/>
  <c r="H1297" i="5"/>
  <c r="F836" i="5"/>
  <c r="R836" i="5"/>
  <c r="R395" i="5"/>
  <c r="I496" i="5"/>
  <c r="F1233" i="5"/>
  <c r="J1725" i="5"/>
  <c r="H1716" i="5"/>
  <c r="F1403" i="5"/>
  <c r="I1095" i="5"/>
  <c r="X971" i="5"/>
  <c r="X2213"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X767"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B31" i="6"/>
  <c r="G31" i="6" s="1"/>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H303" i="5"/>
  <c r="I431" i="5"/>
  <c r="F431" i="5"/>
  <c r="I427" i="5"/>
  <c r="F427" i="5"/>
  <c r="X18" i="5"/>
  <c r="B52" i="6"/>
  <c r="G52" i="6" s="1"/>
  <c r="B37" i="6"/>
  <c r="G37" i="6"/>
  <c r="B42" i="6"/>
  <c r="G42" i="6"/>
  <c r="B40" i="6"/>
  <c r="G40" i="6"/>
  <c r="B50" i="6"/>
  <c r="G50" i="6" s="1"/>
  <c r="H50" i="6" s="1"/>
  <c r="D50" i="6" s="1"/>
  <c r="B25" i="6"/>
  <c r="G25" i="6"/>
  <c r="H25" i="6" s="1"/>
  <c r="B35" i="6"/>
  <c r="G35" i="6"/>
  <c r="X6" i="5"/>
  <c r="B39" i="6"/>
  <c r="G39" i="6"/>
  <c r="F24" i="6"/>
  <c r="F39" i="6" s="1"/>
  <c r="H39" i="6" s="1"/>
  <c r="D39" i="6" s="1"/>
  <c r="B44" i="6"/>
  <c r="G44" i="6"/>
  <c r="B49" i="6"/>
  <c r="G49" i="6" s="1"/>
  <c r="B34" i="6"/>
  <c r="G34" i="6" s="1"/>
  <c r="B29" i="6"/>
  <c r="G29" i="6" s="1"/>
  <c r="B24" i="6"/>
  <c r="G24" i="6"/>
  <c r="G19" i="6"/>
  <c r="H19" i="6"/>
  <c r="D19" i="6" s="1"/>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s="1"/>
  <c r="G21" i="6"/>
  <c r="H21" i="6"/>
  <c r="B36" i="6"/>
  <c r="G36" i="6"/>
  <c r="G20" i="6"/>
  <c r="B45" i="6"/>
  <c r="G45" i="6"/>
  <c r="H2439" i="5"/>
  <c r="F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H45" i="6" s="1"/>
  <c r="D45" i="6" s="1"/>
  <c r="F66" i="6"/>
  <c r="H66" i="6" s="1"/>
  <c r="F50" i="6"/>
  <c r="F30" i="6"/>
  <c r="F35" i="6"/>
  <c r="H35" i="6" s="1"/>
  <c r="D35" i="6" s="1"/>
  <c r="F40" i="6"/>
  <c r="H40" i="6" s="1"/>
  <c r="D40" i="6" s="1"/>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D34" i="6" s="1"/>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X599" i="5"/>
  <c r="S599" i="5"/>
  <c r="X462" i="5"/>
  <c r="X611" i="5"/>
  <c r="S611" i="5"/>
  <c r="X601" i="5"/>
  <c r="S601" i="5"/>
  <c r="X402" i="5"/>
  <c r="X521" i="5"/>
  <c r="X467" i="5"/>
  <c r="X486" i="5"/>
  <c r="X287" i="5"/>
  <c r="X407" i="5"/>
  <c r="X180" i="5"/>
  <c r="X264" i="5"/>
  <c r="X192" i="5"/>
  <c r="X522" i="5"/>
  <c r="X276" i="5"/>
  <c r="X378" i="5"/>
  <c r="X91" i="5"/>
  <c r="X281" i="5"/>
  <c r="X359" i="5"/>
  <c r="X366" i="5"/>
  <c r="X517" i="5"/>
  <c r="X204" i="5"/>
  <c r="X600" i="5"/>
  <c r="S600" i="5"/>
  <c r="X251" i="5"/>
  <c r="X365" i="5"/>
  <c r="X191" i="5"/>
  <c r="X108" i="5"/>
  <c r="X569" i="5"/>
  <c r="X168" i="5"/>
  <c r="X144" i="5"/>
  <c r="S382" i="5"/>
  <c r="X288" i="5"/>
  <c r="X367" i="5"/>
  <c r="X390" i="5"/>
  <c r="X300" i="5"/>
  <c r="X431" i="5"/>
  <c r="X305" i="5"/>
  <c r="X306" i="5"/>
  <c r="X395" i="5"/>
  <c r="X533" i="5"/>
  <c r="S533" i="5"/>
  <c r="X438" i="5"/>
  <c r="X485" i="5"/>
  <c r="X545" i="5"/>
  <c r="X575" i="5"/>
  <c r="X216" i="5"/>
  <c r="X534" i="5"/>
  <c r="S355" i="5"/>
  <c r="X588" i="5"/>
  <c r="X330" i="5"/>
  <c r="S602" i="5"/>
  <c r="X587" i="5"/>
  <c r="X450" i="5"/>
  <c r="X497" i="5"/>
  <c r="X312" i="5"/>
  <c r="X156" i="5"/>
  <c r="S603" i="5"/>
  <c r="X228" i="5"/>
  <c r="X605" i="5"/>
  <c r="S605" i="5"/>
  <c r="X443" i="5"/>
  <c r="X102" i="5"/>
  <c r="X581" i="5"/>
  <c r="X607" i="5"/>
  <c r="S607" i="5"/>
  <c r="X426" i="5"/>
  <c r="X557" i="5"/>
  <c r="X342" i="5"/>
  <c r="X473" i="5"/>
  <c r="X132" i="5"/>
  <c r="X324" i="5"/>
  <c r="X509" i="5"/>
  <c r="X576" i="5"/>
  <c r="X215" i="5"/>
  <c r="S314" i="5"/>
  <c r="X463" i="5"/>
  <c r="X474" i="5"/>
  <c r="X593" i="5"/>
  <c r="X414" i="5"/>
  <c r="X240" i="5"/>
  <c r="X120" i="5"/>
  <c r="X252" i="5"/>
  <c r="X419" i="5"/>
  <c r="X293" i="5"/>
  <c r="X239" i="5"/>
  <c r="X71" i="5"/>
  <c r="H24" i="6"/>
  <c r="D24" i="6" s="1"/>
  <c r="H30" i="6"/>
  <c r="D30" i="6" s="1"/>
  <c r="AB12" i="5"/>
  <c r="AB9" i="5"/>
  <c r="AB10" i="5"/>
  <c r="AB14" i="5"/>
  <c r="AB17" i="5"/>
  <c r="AB16" i="5"/>
  <c r="AB8" i="5"/>
  <c r="AB13" i="5"/>
  <c r="AB15" i="5"/>
  <c r="AB11" i="5"/>
  <c r="AB7"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2" i="5"/>
  <c r="X17" i="5"/>
  <c r="X11" i="5"/>
  <c r="S17" i="5"/>
  <c r="S12" i="5"/>
  <c r="S16" i="5"/>
  <c r="S15" i="5"/>
  <c r="S13" i="5"/>
  <c r="S14" i="5"/>
  <c r="S10" i="5"/>
  <c r="S11" i="5"/>
  <c r="S8" i="5"/>
  <c r="S9" i="5"/>
  <c r="S7" i="5"/>
  <c r="G64" i="6" a="1"/>
  <c r="C10" i="6" l="1"/>
  <c r="F37" i="6"/>
  <c r="H37" i="6" s="1"/>
  <c r="D37" i="6" s="1"/>
  <c r="H27" i="6"/>
  <c r="D27" i="6" s="1"/>
  <c r="F68" i="6"/>
  <c r="H68" i="6" s="1"/>
  <c r="D68" i="6" s="1"/>
  <c r="F32" i="6"/>
  <c r="H32" i="6" s="1"/>
  <c r="D32" i="6" s="1"/>
  <c r="F52" i="6"/>
  <c r="H52" i="6" s="1"/>
  <c r="F42" i="6"/>
  <c r="H42" i="6" s="1"/>
  <c r="D42" i="6" s="1"/>
  <c r="F47" i="6"/>
  <c r="H47" i="6" s="1"/>
  <c r="D47" i="6" s="1"/>
  <c r="K68" i="6"/>
  <c r="D17" i="6"/>
  <c r="K67" i="6"/>
  <c r="D16" i="6"/>
  <c r="C42" i="6"/>
  <c r="C37" i="6"/>
  <c r="B46" i="6"/>
  <c r="G46" i="6" s="1"/>
  <c r="F26" i="6"/>
  <c r="C22" i="6"/>
  <c r="C17" i="6"/>
  <c r="C16" i="6"/>
  <c r="C21" i="6"/>
  <c r="C27" i="6"/>
  <c r="D25" i="6"/>
  <c r="C25" i="6"/>
  <c r="C66" i="6"/>
  <c r="D66" i="6"/>
  <c r="D15" i="6"/>
  <c r="C15" i="6"/>
  <c r="K66" i="6"/>
  <c r="C50" i="6"/>
  <c r="C20" i="6"/>
  <c r="C45" i="6"/>
  <c r="B64" i="4"/>
  <c r="A46" i="6" s="1"/>
  <c r="C35" i="6"/>
  <c r="C30" i="6"/>
  <c r="D74" i="4"/>
  <c r="C40" i="6"/>
  <c r="K65" i="6"/>
  <c r="D14" i="6"/>
  <c r="C34" i="6"/>
  <c r="C49" i="6"/>
  <c r="C24" i="6"/>
  <c r="F29" i="6"/>
  <c r="H29" i="6" s="1"/>
  <c r="D29" i="6" s="1"/>
  <c r="C39" i="6"/>
  <c r="F65" i="6"/>
  <c r="F49" i="6"/>
  <c r="H49" i="6" s="1"/>
  <c r="D49" i="6" s="1"/>
  <c r="F54" i="6"/>
  <c r="C44" i="6"/>
  <c r="C14" i="6"/>
  <c r="C19" i="6"/>
  <c r="B33" i="4"/>
  <c r="A20" i="6" s="1"/>
  <c r="A16" i="6"/>
  <c r="C12" i="6"/>
  <c r="A14" i="6"/>
  <c r="G49" i="4"/>
  <c r="C9" i="6"/>
  <c r="B52" i="4"/>
  <c r="A36" i="6" s="1"/>
  <c r="B63" i="4"/>
  <c r="A45" i="6" s="1"/>
  <c r="C7" i="6"/>
  <c r="B58" i="4"/>
  <c r="A41" i="6" s="1"/>
  <c r="C8" i="6"/>
  <c r="B70" i="4"/>
  <c r="A51" i="6" s="1"/>
  <c r="B69" i="4"/>
  <c r="A50" i="6" s="1"/>
  <c r="C11" i="6"/>
  <c r="B51" i="4"/>
  <c r="A35" i="6" s="1"/>
  <c r="D55" i="4"/>
  <c r="B57" i="4"/>
  <c r="A40" i="6" s="1"/>
  <c r="D67" i="4"/>
  <c r="D61" i="4"/>
  <c r="D37" i="4"/>
  <c r="C6" i="6"/>
  <c r="B71" i="4"/>
  <c r="A52" i="6" s="1"/>
  <c r="B65" i="4"/>
  <c r="A47" i="6" s="1"/>
  <c r="B53" i="4"/>
  <c r="A37" i="6" s="1"/>
  <c r="C5" i="6"/>
  <c r="B59" i="4"/>
  <c r="A42" i="6" s="1"/>
  <c r="C4" i="6"/>
  <c r="A24" i="6"/>
  <c r="B35" i="4"/>
  <c r="A22" i="6" s="1"/>
  <c r="G55" i="4"/>
  <c r="B56" i="4"/>
  <c r="A39" i="6" s="1"/>
  <c r="B50" i="4"/>
  <c r="A34" i="6" s="1"/>
  <c r="B68" i="4"/>
  <c r="A49" i="6" s="1"/>
  <c r="E4" i="5"/>
  <c r="G74" i="4"/>
  <c r="C4" i="5"/>
  <c r="G31" i="4"/>
  <c r="G61" i="4"/>
  <c r="G64" i="6"/>
  <c r="D31" i="4"/>
  <c r="D49" i="4"/>
  <c r="G37" i="4"/>
  <c r="G67" i="4"/>
  <c r="C32" i="6" l="1"/>
  <c r="F46" i="6"/>
  <c r="H46" i="6" s="1"/>
  <c r="F36" i="6"/>
  <c r="H36" i="6" s="1"/>
  <c r="H26" i="6"/>
  <c r="F51" i="6"/>
  <c r="H51" i="6" s="1"/>
  <c r="F67" i="6"/>
  <c r="H67" i="6" s="1"/>
  <c r="F41" i="6"/>
  <c r="H41" i="6" s="1"/>
  <c r="F31" i="6"/>
  <c r="H31" i="6" s="1"/>
  <c r="C52" i="6"/>
  <c r="D52" i="6"/>
  <c r="C68" i="6"/>
  <c r="C47" i="6"/>
  <c r="C29" i="6"/>
  <c r="H54" i="6"/>
  <c r="F58" i="6"/>
  <c r="H58" i="6" s="1"/>
  <c r="F60" i="6"/>
  <c r="H60" i="6" s="1"/>
  <c r="F63" i="6"/>
  <c r="H63" i="6" s="1"/>
  <c r="F59" i="6"/>
  <c r="H59" i="6" s="1"/>
  <c r="F57" i="6"/>
  <c r="H57" i="6" s="1"/>
  <c r="F55" i="6"/>
  <c r="F62" i="6"/>
  <c r="H62" i="6" s="1"/>
  <c r="C2" i="6"/>
  <c r="H65" i="6"/>
  <c r="B2" i="6"/>
  <c r="G69" i="6" a="1"/>
  <c r="G69" i="6" s="1"/>
  <c r="H69" i="6" s="1"/>
  <c r="F69" i="6"/>
  <c r="C69" i="6" s="1"/>
  <c r="H64" i="6"/>
  <c r="B64" i="6"/>
  <c r="D31" i="6" l="1"/>
  <c r="C31" i="6"/>
  <c r="D41" i="6"/>
  <c r="C41" i="6"/>
  <c r="D67" i="6"/>
  <c r="C67" i="6"/>
  <c r="C51" i="6"/>
  <c r="D51" i="6"/>
  <c r="D26" i="6"/>
  <c r="C26" i="6"/>
  <c r="D36" i="6"/>
  <c r="C36" i="6"/>
  <c r="D46" i="6"/>
  <c r="C46" i="6"/>
  <c r="C57" i="6"/>
  <c r="D57" i="6"/>
  <c r="D63" i="6"/>
  <c r="C63" i="6"/>
  <c r="D65" i="6"/>
  <c r="C65" i="6"/>
  <c r="D62" i="6"/>
  <c r="C62" i="6"/>
  <c r="F56" i="6"/>
  <c r="H56" i="6" s="1"/>
  <c r="H55" i="6"/>
  <c r="D59" i="6"/>
  <c r="C59" i="6"/>
  <c r="D60" i="6"/>
  <c r="C60" i="6"/>
  <c r="D58" i="6"/>
  <c r="C58" i="6"/>
  <c r="D54" i="6"/>
  <c r="C54" i="6"/>
  <c r="D64" i="6"/>
  <c r="C64"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<sst xmlns="http://schemas.openxmlformats.org/spreadsheetml/2006/main" count="22320" uniqueCount="15824">
  <si>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</si>
  <si>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</si>
  <si>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</si>
  <si>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</si>
  <si>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</si>
  <si>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</si>
  <si>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</si>
  <si>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</si>
  <si>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</si>
  <si>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</si>
  <si>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</si>
  <si>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</si>
  <si>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</si>
  <si>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</si>
  <si>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</si>
  <si>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</si>
  <si>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</si>
  <si>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</si>
  <si>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</si>
  <si>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</si>
  <si>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</si>
  <si>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</si>
  <si>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</si>
  <si>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</si>
  <si>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</si>
  <si>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</si>
  <si>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</si>
  <si>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</si>
  <si>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</si>
  <si>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</si>
  <si>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</si>
  <si>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</si>
  <si>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</si>
  <si>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</si>
  <si>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</si>
  <si>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</si>
  <si>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</si>
  <si>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</si>
  <si>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</si>
  <si>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</si>
  <si>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</si>
  <si>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</si>
  <si>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</si>
  <si>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</si>
  <si>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</si>
  <si>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</si>
  <si>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</si>
  <si>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</si>
  <si>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</si>
  <si>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</si>
  <si>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</si>
  <si>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</si>
  <si>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</si>
  <si>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</si>
  <si>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</si>
  <si>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</si>
  <si>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</si>
  <si>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</si>
  <si>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</si>
  <si>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</si>
  <si>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</si>
  <si>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</si>
  <si>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</si>
  <si>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</si>
  <si>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</si>
  <si>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</si>
  <si>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</si>
  <si>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</si>
  <si>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</si>
  <si>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</si>
  <si>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</si>
  <si>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</si>
  <si>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</si>
  <si>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</si>
  <si>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</si>
  <si>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</si>
  <si>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</si>
  <si>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</si>
  <si>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</si>
  <si>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</si>
  <si>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</si>
  <si>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</si>
  <si>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</si>
  <si>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</si>
  <si>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</si>
  <si>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</si>
  <si>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</si>
  <si>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</si>
  <si>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</si>
  <si>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</si>
  <si>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</si>
  <si>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</si>
  <si>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</si>
  <si>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</si>
  <si>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</si>
  <si>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</si>
  <si>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</si>
  <si>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</si>
  <si>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</si>
  <si>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</si>
  <si>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</si>
  <si>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</si>
  <si>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</si>
  <si>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</si>
  <si>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</si>
  <si>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</si>
  <si>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</si>
  <si>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</si>
  <si>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</si>
  <si>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</si>
  <si>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</si>
  <si>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</si>
  <si>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</si>
  <si>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</si>
  <si>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</si>
  <si>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</si>
  <si>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</si>
  <si>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</si>
  <si>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</si>
  <si>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</si>
  <si>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</si>
  <si>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</si>
  <si>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</si>
  <si>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</si>
  <si>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</si>
  <si>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</si>
  <si>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</si>
  <si>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</si>
  <si>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</si>
  <si>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</si>
  <si>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</si>
  <si>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</si>
  <si>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</si>
  <si>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</si>
  <si>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</si>
  <si>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</si>
  <si>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</si>
  <si>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</si>
  <si>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</si>
  <si>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</si>
  <si>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</si>
  <si>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</si>
  <si>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</si>
  <si>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</si>
  <si>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</si>
  <si>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</si>
  <si>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</si>
  <si>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</si>
  <si>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</si>
  <si>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</si>
  <si>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</si>
  <si>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</si>
  <si>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</si>
  <si>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</si>
  <si>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</si>
  <si>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</si>
  <si>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</si>
  <si>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</si>
  <si>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</si>
  <si>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</si>
  <si>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</si>
  <si>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</si>
  <si>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</si>
  <si>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</si>
  <si>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</si>
  <si>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</si>
  <si>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</si>
  <si>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</si>
  <si>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</si>
  <si>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</si>
  <si>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</si>
  <si>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</si>
  <si>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</si>
  <si>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</si>
  <si>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</si>
  <si>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</si>
  <si>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</si>
  <si>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</si>
  <si>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</si>
  <si>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</si>
  <si>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</si>
  <si>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</si>
  <si>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</si>
  <si>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</si>
  <si>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</si>
  <si>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</si>
  <si>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</si>
  <si>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</si>
  <si>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</si>
  <si>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</si>
  <si>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</si>
  <si>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</si>
  <si>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</si>
  <si>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</si>
  <si>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</si>
  <si>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</si>
  <si>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</si>
  <si>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</si>
  <si>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</si>
  <si>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</si>
  <si>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</si>
  <si>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</si>
  <si>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</si>
  <si>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</si>
  <si>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</si>
  <si>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</si>
  <si>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</si>
  <si>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</si>
  <si>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</si>
  <si>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</si>
  <si>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</si>
  <si>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</si>
  <si>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</si>
  <si>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</si>
  <si>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</si>
  <si>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</si>
  <si>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</si>
  <si>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</si>
  <si>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</si>
  <si>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</si>
  <si>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</si>
  <si>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</si>
  <si>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</si>
  <si>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</si>
  <si>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</si>
  <si>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</si>
  <si>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</si>
  <si>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</si>
  <si>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</si>
  <si>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</si>
  <si>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</si>
  <si>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</si>
  <si>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</si>
  <si>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</si>
  <si>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</si>
  <si>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</si>
  <si>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</si>
  <si>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</si>
  <si>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</si>
  <si>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</si>
  <si>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</si>
  <si>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</si>
  <si>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</si>
  <si>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</si>
  <si>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</si>
  <si>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</si>
  <si>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</si>
  <si>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</si>
  <si>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</si>
  <si>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</si>
  <si>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</si>
  <si>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</si>
  <si>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</si>
  <si>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</si>
  <si>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</si>
  <si>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</si>
  <si>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</si>
  <si>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</si>
  <si>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</si>
  <si>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</si>
  <si>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</si>
  <si>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</si>
  <si>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</si>
  <si>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</si>
  <si>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</si>
  <si>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</si>
  <si>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</si>
  <si>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</si>
  <si>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</si>
  <si>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</si>
  <si>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</si>
  <si>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</si>
  <si>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</si>
  <si>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</si>
  <si>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</si>
  <si>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</si>
  <si>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</si>
  <si>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</si>
  <si>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</si>
  <si>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</si>
  <si>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</si>
  <si>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</si>
  <si>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</si>
  <si>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</si>
  <si>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</si>
  <si>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</si>
  <si>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</si>
  <si>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</si>
  <si>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</si>
  <si>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</si>
  <si>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</si>
  <si>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</si>
  <si>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</si>
  <si>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</si>
  <si>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</si>
  <si>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</si>
  <si>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</si>
  <si>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</si>
  <si>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</si>
  <si>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</si>
  <si>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</si>
  <si>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</si>
  <si>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</si>
  <si>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</si>
  <si>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</si>
  <si>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</si>
  <si>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</si>
  <si>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</si>
  <si>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</si>
  <si>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</si>
  <si>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</si>
  <si>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</si>
  <si>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</si>
  <si>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</si>
  <si>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</si>
  <si>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</si>
  <si>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</si>
  <si>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</si>
  <si>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</si>
  <si>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</si>
  <si>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</si>
  <si>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</si>
  <si>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</si>
  <si>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</si>
  <si>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</si>
  <si>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</si>
  <si>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</si>
  <si>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</si>
  <si>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</si>
  <si>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</si>
  <si>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</si>
  <si>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</si>
  <si>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</si>
  <si>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</si>
  <si>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</si>
  <si>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</si>
  <si>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</si>
  <si>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</si>
  <si>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</si>
  <si>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</si>
  <si>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</si>
  <si>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</si>
  <si>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</si>
  <si>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</si>
  <si>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</si>
  <si>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</si>
  <si>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</si>
  <si>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</si>
  <si>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</si>
  <si>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</si>
  <si>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</si>
  <si>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</si>
  <si>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</si>
  <si>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</si>
  <si>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</si>
  <si>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</si>
  <si>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</si>
  <si>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</si>
  <si>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</si>
  <si>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</si>
  <si>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</si>
  <si>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</si>
  <si>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</si>
  <si>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</si>
  <si>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</si>
  <si>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</si>
  <si>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</si>
  <si>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</si>
  <si>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</si>
  <si>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</si>
  <si>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</si>
  <si>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</si>
  <si>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</si>
  <si>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</si>
  <si>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</si>
  <si>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</si>
  <si>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</si>
  <si>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</si>
  <si>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</si>
  <si>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</si>
  <si>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</si>
  <si>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</si>
  <si>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</si>
  <si>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</si>
  <si>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</si>
  <si>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</si>
  <si>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</si>
  <si>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</si>
  <si>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</si>
  <si>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</si>
  <si>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</si>
  <si>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</si>
  <si>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</si>
  <si>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</si>
  <si>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</si>
  <si>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</si>
  <si>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</si>
  <si>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</si>
  <si>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</si>
  <si>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</si>
  <si>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</si>
  <si>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</si>
  <si>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</si>
  <si>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</si>
  <si>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</si>
  <si>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</si>
  <si>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</si>
  <si>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</si>
  <si>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</si>
  <si>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</si>
  <si>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</si>
  <si>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</si>
  <si>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</si>
  <si>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</si>
  <si>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</si>
  <si>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</si>
  <si>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</si>
  <si>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</si>
  <si>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</si>
  <si>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</si>
  <si>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</si>
  <si>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</si>
  <si>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</si>
  <si>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</si>
  <si>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</si>
  <si>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</si>
  <si>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</si>
  <si>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</si>
  <si>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</si>
  <si>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</si>
  <si>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</si>
  <si>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</si>
  <si>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</si>
  <si>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</si>
  <si>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</si>
  <si>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</si>
  <si>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</si>
  <si>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</si>
  <si>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</si>
  <si>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</si>
  <si>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</si>
  <si>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</si>
  <si>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</si>
  <si>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</si>
  <si>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</si>
  <si>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</si>
  <si>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</si>
  <si>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</si>
  <si>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</si>
  <si>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</si>
  <si>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</si>
  <si>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</si>
  <si>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</si>
  <si>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</si>
  <si>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</si>
  <si>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</si>
  <si>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</si>
  <si>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</si>
  <si>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</si>
  <si>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</si>
  <si>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</si>
  <si>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</si>
  <si>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</si>
  <si>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</si>
  <si>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</si>
  <si>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</si>
  <si>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</si>
  <si>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</si>
  <si>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</si>
  <si>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</si>
  <si>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</si>
  <si>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</si>
  <si>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</si>
  <si>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</si>
  <si>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</si>
  <si>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</si>
  <si>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</si>
  <si>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</si>
  <si>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</si>
  <si>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</si>
  <si>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</si>
  <si>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</si>
  <si>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</si>
  <si>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</si>
  <si>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</si>
  <si>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</si>
  <si>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</si>
  <si>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</si>
  <si>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</si>
  <si>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</si>
  <si>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</si>
  <si>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</si>
  <si>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</si>
  <si>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</si>
  <si>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</si>
  <si>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</si>
  <si>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</si>
  <si>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</si>
  <si>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</si>
  <si>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</si>
  <si>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</si>
  <si>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</si>
  <si>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</si>
  <si>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</si>
  <si>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</si>
  <si>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</si>
  <si>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</si>
  <si>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</si>
  <si>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</si>
  <si>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</si>
  <si>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</si>
  <si>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</si>
  <si>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</si>
  <si>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</si>
  <si>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</si>
  <si>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</si>
  <si>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</si>
  <si>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</si>
  <si>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</si>
  <si>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</si>
  <si>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</si>
  <si>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</si>
  <si>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</si>
  <si>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</si>
  <si>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</si>
  <si>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</si>
  <si>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</si>
  <si>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</si>
  <si>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</si>
  <si>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</si>
  <si>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</si>
  <si>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</si>
  <si>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</si>
  <si>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</si>
  <si>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</si>
  <si>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</si>
  <si>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</si>
  <si>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</si>
  <si>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</si>
  <si>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</si>
  <si>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</si>
  <si>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</si>
  <si>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</si>
  <si>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</si>
  <si>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</si>
  <si>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</si>
  <si>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</si>
  <si>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</si>
  <si>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</si>
  <si>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</si>
  <si>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</si>
  <si>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</si>
  <si>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</si>
  <si>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</si>
  <si>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</si>
  <si>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</si>
  <si>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</si>
  <si>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</si>
  <si>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</si>
  <si>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</si>
  <si>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</si>
  <si>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</si>
  <si>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</si>
  <si>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</si>
  <si>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</si>
  <si>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</si>
  <si>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</si>
  <si>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</si>
  <si>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</si>
  <si>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</si>
  <si>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</si>
  <si>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</si>
  <si>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</si>
  <si>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</si>
  <si>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</si>
  <si>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</si>
  <si>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</si>
  <si>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</si>
  <si>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</si>
  <si>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</si>
  <si>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</si>
  <si>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</si>
  <si>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</si>
  <si>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</si>
  <si>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</si>
  <si>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</si>
  <si>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</si>
  <si>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</si>
  <si>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</si>
  <si>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</si>
  <si>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</si>
  <si>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</si>
  <si>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</si>
  <si>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</si>
  <si>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</si>
  <si>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</si>
  <si>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</si>
  <si>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</si>
  <si>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</si>
  <si>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</si>
  <si>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</si>
  <si>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</si>
  <si>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</si>
  <si>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</si>
  <si>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</si>
  <si>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</si>
  <si>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</si>
  <si>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</si>
  <si>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</si>
  <si>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</si>
  <si>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</si>
  <si>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</si>
  <si>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</si>
  <si>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</si>
  <si>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</si>
  <si>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</si>
  <si>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</si>
  <si>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</si>
  <si>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</si>
  <si>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</si>
  <si>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</si>
  <si>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</si>
  <si>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</si>
  <si>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</si>
  <si>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</si>
  <si>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</si>
  <si>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</si>
  <si>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</si>
  <si>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</si>
  <si>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</si>
  <si>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</si>
  <si>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</si>
  <si>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</si>
  <si>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</si>
  <si>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</si>
  <si>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</si>
  <si>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</si>
  <si>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</si>
  <si>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</si>
  <si>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</si>
  <si>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</si>
  <si>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</si>
  <si>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</si>
  <si>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</si>
  <si>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</si>
  <si>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</si>
  <si>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</si>
  <si>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</si>
  <si>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</si>
  <si>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</si>
  <si>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</si>
  <si>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</si>
  <si>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</si>
  <si>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</si>
  <si>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</si>
  <si>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</si>
  <si>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</si>
  <si>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</si>
  <si>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</si>
  <si>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</si>
  <si>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</si>
  <si>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</si>
  <si>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</si>
  <si>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</si>
  <si>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</si>
  <si>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</si>
  <si>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</si>
  <si>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</si>
  <si>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</si>
  <si>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</si>
  <si>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</si>
  <si>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</si>
  <si>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</si>
  <si>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</si>
  <si>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</si>
  <si>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</si>
  <si>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</si>
  <si>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</si>
  <si>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</si>
  <si>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</si>
  <si>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</si>
  <si>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</si>
  <si>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</si>
  <si>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</si>
  <si>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</si>
  <si>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</si>
  <si>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</si>
  <si>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</si>
  <si>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</si>
  <si>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</si>
  <si>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</si>
  <si>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</si>
  <si>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</si>
  <si>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</si>
  <si>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</si>
  <si>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</si>
  <si>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</si>
  <si>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</si>
  <si>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</si>
  <si>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</si>
  <si>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</si>
  <si>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</si>
  <si>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</si>
  <si>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</si>
  <si>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</si>
  <si>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</si>
  <si>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</si>
  <si>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</si>
  <si>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</si>
  <si>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</si>
  <si>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</si>
  <si>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</si>
  <si>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</si>
  <si>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</si>
  <si>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</si>
  <si>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</si>
  <si>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</si>
  <si>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</si>
  <si>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</si>
  <si>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</si>
  <si>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</si>
  <si>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</si>
  <si>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</si>
  <si>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</si>
  <si>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</si>
  <si>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</si>
  <si>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</si>
  <si>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</si>
  <si>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</si>
  <si>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</si>
  <si>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</si>
  <si>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</si>
  <si>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</si>
  <si>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</si>
  <si>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</si>
  <si>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</si>
  <si>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</si>
  <si>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</si>
  <si>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</si>
  <si>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</si>
  <si>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</si>
  <si>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</si>
  <si>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</si>
  <si>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</si>
  <si>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</si>
  <si>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</si>
  <si>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</si>
  <si>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</si>
  <si>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</si>
  <si>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</si>
  <si>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</si>
  <si>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</si>
  <si>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</si>
  <si>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</si>
  <si>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</si>
  <si>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</si>
  <si>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</si>
  <si>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</si>
  <si>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</si>
  <si>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</si>
  <si>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</si>
  <si>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</si>
  <si>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</si>
  <si>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</si>
  <si>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</si>
  <si>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</si>
  <si>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</si>
  <si>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</si>
  <si>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</si>
  <si>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</si>
  <si>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</si>
  <si>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</si>
  <si>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</si>
  <si>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</si>
  <si>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</si>
  <si>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</si>
  <si>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</si>
  <si>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</si>
  <si>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</si>
  <si>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</si>
  <si>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</si>
  <si>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</si>
  <si>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</si>
  <si>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</si>
  <si>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</si>
  <si>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</si>
  <si>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</si>
  <si>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</si>
  <si>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</si>
  <si>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</si>
  <si>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</si>
  <si>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</si>
  <si>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</si>
  <si>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</si>
  <si>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</si>
  <si>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</si>
  <si>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</si>
  <si>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</si>
  <si>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</si>
  <si>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</si>
  <si>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</si>
  <si>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</si>
  <si>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</si>
  <si>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</si>
  <si>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</si>
  <si>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</si>
  <si>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</si>
  <si>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</si>
  <si>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</si>
  <si>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</si>
  <si>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</si>
  <si>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</si>
  <si>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</si>
  <si>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</si>
  <si>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</si>
  <si>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</si>
  <si>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</si>
  <si>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</si>
  <si>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</si>
  <si>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</si>
  <si>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</si>
  <si>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</si>
  <si>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</si>
  <si>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</si>
  <si>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</si>
  <si>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</si>
  <si>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</si>
  <si>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</si>
  <si>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</si>
  <si>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</si>
  <si>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</si>
  <si>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</si>
  <si>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</si>
  <si>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</si>
  <si>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</si>
  <si>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</si>
  <si>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</si>
  <si>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</si>
  <si>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</si>
  <si>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</si>
  <si>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</si>
  <si>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</si>
  <si>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</si>
  <si>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</si>
  <si>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</si>
  <si>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</si>
  <si>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</si>
  <si>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</si>
  <si>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</si>
  <si>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</si>
  <si>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</si>
  <si>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</si>
  <si>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</si>
  <si>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</si>
  <si>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</si>
  <si>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</si>
  <si>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</si>
  <si>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</si>
  <si>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</si>
  <si>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</si>
  <si>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</si>
  <si>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</si>
  <si>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</si>
  <si>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</si>
  <si>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</si>
  <si>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</si>
  <si>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</si>
  <si>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</si>
  <si>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</si>
  <si>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</si>
  <si>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</si>
  <si>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</si>
  <si>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</si>
  <si>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</si>
  <si>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</si>
  <si>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</si>
  <si>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</si>
  <si>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</si>
  <si>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</si>
  <si>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</si>
  <si>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</si>
  <si>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</si>
  <si>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</si>
  <si>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</si>
  <si>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</si>
  <si>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</si>
  <si>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</si>
  <si>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</si>
  <si>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</si>
  <si>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</si>
  <si>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</si>
  <si>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</si>
  <si>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</si>
  <si>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</si>
  <si>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</si>
  <si>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</si>
  <si>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</si>
  <si>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</si>
  <si>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</si>
  <si>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</si>
  <si>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</si>
  <si>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</si>
  <si>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</si>
  <si>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</si>
  <si>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</si>
  <si>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</si>
  <si>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</si>
  <si>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</si>
  <si>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</si>
  <si>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</si>
  <si>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</si>
  <si>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</si>
  <si>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</si>
  <si>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</si>
  <si>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</si>
  <si>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</si>
  <si>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</si>
  <si>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</si>
  <si>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</si>
  <si>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</si>
  <si>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</si>
  <si>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</si>
  <si>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</si>
  <si>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</si>
  <si>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</si>
  <si>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</si>
  <si>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</si>
  <si>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</si>
  <si>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</si>
  <si>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</si>
  <si>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</si>
  <si>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</si>
  <si>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</si>
  <si>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</si>
  <si>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</si>
  <si>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</si>
  <si>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</si>
  <si>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</si>
  <si>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</si>
  <si>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</si>
  <si>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</si>
  <si>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</si>
  <si>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</si>
  <si>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</si>
  <si>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</si>
  <si>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</si>
  <si>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</si>
  <si>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</si>
  <si>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</si>
  <si>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</si>
  <si>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</si>
  <si>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</si>
  <si>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</si>
  <si>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</si>
  <si>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</si>
  <si>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</si>
  <si>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</si>
  <si>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</si>
  <si>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</si>
  <si>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</si>
  <si>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</si>
  <si>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</si>
  <si>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</si>
  <si>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</si>
  <si>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</si>
  <si>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</si>
  <si>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</si>
  <si>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</si>
  <si>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</si>
  <si>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</si>
  <si>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</si>
  <si>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</si>
  <si>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</si>
  <si>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</si>
  <si>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</si>
  <si>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</si>
  <si>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</si>
  <si>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</si>
  <si>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</si>
  <si>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</si>
  <si>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</si>
  <si>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</si>
  <si>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</si>
  <si>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</si>
  <si>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</si>
  <si>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</si>
  <si>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</si>
  <si>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</si>
  <si>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</si>
  <si>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</si>
  <si>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</si>
  <si>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</si>
  <si>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</si>
  <si>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</si>
  <si>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</si>
  <si>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</si>
  <si>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</si>
  <si>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</si>
  <si>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</si>
  <si>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</si>
  <si>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</si>
  <si>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</si>
  <si>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</si>
  <si>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</si>
  <si>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</si>
  <si>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</si>
  <si>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</si>
  <si>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</si>
  <si>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</si>
  <si>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</si>
  <si>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</si>
  <si>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</si>
  <si>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</si>
  <si>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</si>
  <si>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</si>
  <si>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</si>
  <si>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</si>
  <si>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</si>
  <si>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</si>
  <si>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</si>
  <si>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</si>
  <si>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</si>
  <si>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</si>
  <si>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</si>
  <si>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</si>
  <si>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</si>
  <si>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</si>
  <si>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</si>
  <si>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</si>
  <si>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</si>
  <si>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</si>
  <si>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</si>
  <si>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</si>
  <si>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</si>
  <si>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</si>
  <si>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</si>
  <si>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</si>
  <si>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</si>
  <si>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</si>
  <si>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</si>
  <si>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</si>
  <si>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</si>
  <si>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</si>
  <si>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</si>
  <si>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</si>
  <si>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</si>
  <si>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</si>
  <si>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</si>
  <si>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</si>
  <si>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</si>
  <si>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</si>
  <si>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</si>
  <si>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</si>
  <si>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</si>
  <si>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</si>
  <si>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</si>
  <si>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</si>
  <si>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</si>
  <si>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</si>
  <si>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</si>
  <si>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</si>
  <si>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</si>
  <si>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</si>
  <si>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</si>
  <si>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</si>
  <si>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</si>
  <si>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</si>
  <si>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</si>
  <si>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</si>
  <si>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</si>
  <si>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</si>
  <si>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</si>
  <si>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</si>
  <si>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</si>
  <si>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</si>
  <si>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</si>
  <si>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</si>
  <si>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</si>
  <si>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</si>
  <si>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</si>
  <si>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</si>
  <si>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</si>
  <si>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</si>
  <si>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</si>
  <si>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</si>
  <si>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</si>
  <si>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</si>
  <si>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</si>
  <si>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</si>
  <si>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</si>
  <si>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</si>
  <si>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</si>
  <si>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</si>
  <si>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</si>
  <si>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</si>
  <si>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</si>
  <si>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</si>
  <si>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</si>
  <si>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</si>
  <si>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</si>
  <si>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</si>
  <si>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</si>
  <si>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</si>
  <si>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</si>
  <si>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</si>
  <si>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</si>
  <si>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</si>
  <si>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</si>
  <si>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</si>
  <si>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</si>
  <si>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</si>
  <si>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</si>
  <si>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</si>
  <si>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</si>
  <si>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</si>
  <si>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</si>
  <si>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</si>
  <si>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</si>
  <si>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</si>
  <si>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</si>
  <si>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</si>
  <si>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</si>
  <si>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</si>
  <si>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</si>
  <si>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</si>
  <si>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</si>
  <si>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</si>
  <si>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</si>
  <si>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</si>
  <si>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</si>
  <si>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</si>
  <si>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</si>
  <si>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</si>
  <si>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</si>
  <si>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</si>
  <si>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</si>
  <si>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</si>
  <si>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</si>
  <si>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</si>
  <si>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</si>
  <si>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</si>
  <si>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</si>
  <si>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</si>
  <si>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</si>
  <si>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</si>
  <si>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</si>
  <si>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</si>
  <si>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</si>
  <si>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</si>
  <si>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</si>
  <si>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</si>
  <si>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</si>
  <si>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</si>
  <si>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</si>
  <si>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</si>
  <si>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</si>
  <si>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</si>
  <si>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</si>
  <si>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</si>
  <si>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</si>
  <si>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</si>
  <si>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</si>
  <si>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</si>
  <si>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</si>
  <si>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</si>
  <si>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</si>
  <si>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</si>
  <si>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</si>
  <si>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</si>
  <si>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</si>
  <si>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</si>
  <si>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</si>
  <si>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</si>
  <si>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</si>
  <si>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</si>
  <si>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</si>
  <si>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</si>
  <si>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</si>
  <si>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</si>
  <si>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</si>
  <si>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</si>
  <si>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</si>
  <si>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</si>
  <si>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</si>
  <si>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</si>
  <si>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</si>
  <si>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</si>
  <si>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</si>
  <si>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</si>
  <si>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</si>
  <si>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</si>
  <si>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</si>
  <si>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</si>
  <si>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</si>
  <si>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</si>
  <si>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</si>
  <si>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</si>
  <si>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</si>
  <si>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</si>
  <si>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</si>
  <si>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</si>
  <si>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</si>
  <si>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</si>
  <si>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</si>
  <si>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</si>
  <si>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</si>
  <si>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</si>
  <si>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</si>
  <si>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</si>
  <si>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</si>
  <si>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</si>
  <si>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</si>
  <si>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</si>
  <si>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</si>
  <si>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</si>
  <si>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</si>
  <si>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</si>
  <si>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</si>
  <si>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</si>
  <si>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</si>
  <si>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</si>
  <si>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</si>
  <si>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</si>
  <si>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</si>
  <si>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</si>
  <si>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</si>
  <si>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</si>
  <si>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</si>
  <si>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</si>
  <si>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</si>
  <si>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</si>
  <si>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</si>
  <si>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</si>
  <si>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</si>
  <si>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</si>
  <si>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</si>
  <si>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</si>
  <si>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</si>
  <si>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</si>
  <si>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</si>
  <si>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</si>
  <si>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</si>
  <si>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</si>
  <si>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</si>
  <si>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</si>
  <si>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</si>
  <si>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</si>
  <si>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</si>
  <si>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</si>
  <si>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</si>
  <si>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</si>
  <si>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</si>
  <si>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</si>
  <si>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</si>
  <si>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</si>
  <si>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</si>
  <si>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</si>
  <si>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</si>
  <si>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</si>
  <si>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</si>
  <si>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</si>
  <si>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</si>
  <si>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</si>
  <si>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</si>
  <si>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</si>
  <si>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</si>
  <si>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</si>
  <si>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</si>
  <si>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</si>
  <si>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</si>
  <si>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</si>
  <si>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</si>
  <si>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</si>
  <si>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</si>
  <si>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</si>
  <si>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</si>
  <si>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</si>
  <si>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</si>
  <si>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</si>
  <si>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</si>
  <si>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</si>
  <si>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</si>
  <si>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</si>
  <si>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</si>
  <si>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</si>
  <si>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</si>
  <si>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</si>
  <si>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</si>
  <si>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</si>
  <si>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</si>
  <si>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</si>
  <si>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</si>
  <si>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</si>
  <si>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</si>
  <si>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</si>
  <si>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</si>
  <si>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</si>
  <si>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</si>
  <si>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</si>
  <si>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</si>
  <si>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</si>
  <si>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</si>
  <si>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</si>
  <si>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</si>
  <si>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</si>
  <si>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</si>
  <si>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</si>
  <si>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</si>
  <si>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</si>
  <si>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</si>
  <si>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</si>
  <si>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</si>
  <si>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</si>
  <si>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</si>
  <si>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</si>
  <si>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</si>
  <si>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</si>
  <si>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</si>
  <si>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</si>
  <si>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</si>
  <si>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</si>
  <si>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</si>
  <si>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</si>
  <si>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</si>
  <si>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</si>
  <si>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</si>
  <si>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</si>
  <si>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</si>
  <si>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</si>
  <si>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</si>
  <si>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</si>
  <si>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</si>
  <si>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</si>
  <si>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</si>
  <si>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</si>
  <si>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</si>
  <si>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</si>
  <si>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</si>
  <si>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</si>
  <si>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</si>
  <si>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</si>
  <si>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</si>
  <si>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</si>
  <si>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</si>
  <si>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</si>
  <si>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</si>
  <si>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</si>
  <si>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</si>
  <si>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</si>
  <si>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</si>
  <si>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</si>
  <si>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</si>
  <si>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</si>
  <si>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</si>
  <si>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</si>
  <si>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</si>
  <si>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</si>
  <si>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</si>
  <si>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</si>
  <si>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</si>
  <si>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</si>
  <si>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</si>
  <si>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</si>
  <si>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</si>
  <si>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</si>
  <si>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</si>
  <si>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</si>
  <si>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</si>
  <si>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</si>
  <si>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</si>
  <si>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</si>
  <si>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</si>
  <si>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</si>
  <si>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</si>
  <si>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</si>
  <si>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</si>
  <si>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</si>
  <si>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</si>
  <si>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</si>
  <si>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</si>
  <si>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</si>
  <si>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</si>
  <si>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</si>
  <si>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</si>
  <si>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</si>
  <si>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</si>
  <si>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</si>
  <si>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</si>
  <si>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</si>
  <si>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</si>
  <si>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</si>
  <si>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</si>
  <si>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</si>
  <si>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</si>
  <si>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</si>
  <si>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</si>
  <si>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</si>
  <si>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</si>
  <si>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</si>
  <si>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</si>
  <si>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</si>
  <si>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</si>
  <si>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</si>
  <si>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</si>
  <si>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</si>
  <si>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</si>
  <si>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</si>
  <si>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</si>
  <si>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</si>
  <si>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</si>
  <si>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</si>
  <si>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</si>
  <si>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</si>
  <si>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</si>
  <si>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</si>
  <si>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</si>
  <si>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</si>
  <si>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</si>
  <si>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</si>
  <si>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</si>
  <si>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</si>
  <si>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</si>
  <si>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</si>
  <si>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</si>
  <si>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</si>
  <si>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</si>
  <si>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</si>
  <si>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</si>
  <si>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</si>
  <si>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</si>
  <si>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</si>
  <si>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</si>
  <si>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</si>
  <si>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</si>
  <si>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</si>
  <si>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</si>
  <si>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</si>
  <si>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</si>
  <si>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</si>
  <si>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</si>
  <si>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</si>
  <si>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</si>
  <si>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</si>
  <si>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</si>
  <si>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</si>
  <si>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</si>
  <si>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</si>
  <si>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</si>
  <si>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</si>
  <si>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</si>
  <si>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</si>
  <si>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</si>
  <si>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</si>
  <si>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</si>
  <si>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</si>
  <si>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</si>
  <si>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</si>
  <si>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</si>
  <si>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</si>
  <si>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</si>
  <si>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</si>
  <si>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</si>
  <si>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</si>
  <si>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</si>
  <si>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</si>
  <si>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</si>
  <si>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</si>
  <si>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</si>
  <si>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</si>
  <si>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</si>
  <si>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</si>
  <si>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</si>
  <si>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</si>
  <si>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</si>
  <si>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</si>
  <si>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</si>
  <si>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</si>
  <si>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</si>
  <si>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</si>
  <si>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</si>
  <si>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</si>
  <si>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</si>
  <si>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</si>
  <si>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</si>
  <si>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</si>
  <si>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</si>
  <si>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</si>
  <si>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</si>
  <si>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</si>
  <si>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</si>
  <si>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</si>
  <si>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</si>
  <si>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</si>
  <si>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</si>
  <si>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</si>
  <si>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</si>
  <si>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</si>
  <si>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</si>
  <si>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</si>
  <si>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</si>
  <si>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</si>
  <si>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</si>
  <si>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</si>
  <si>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</si>
  <si>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</si>
  <si>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</si>
  <si>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</si>
  <si>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</si>
  <si>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</si>
  <si>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</si>
  <si>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</si>
  <si>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</si>
  <si>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</si>
  <si>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</si>
  <si>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</si>
  <si>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</si>
  <si>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</si>
  <si>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</si>
  <si>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</si>
  <si>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</si>
  <si>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</si>
  <si>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</si>
  <si>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</si>
  <si>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</si>
  <si>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</si>
  <si>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</si>
  <si>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</si>
  <si>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</si>
  <si>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</si>
  <si>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</si>
  <si>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</si>
  <si>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</si>
  <si>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</si>
  <si>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</si>
  <si>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</si>
  <si>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</si>
  <si>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</si>
  <si>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</si>
  <si>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</si>
  <si>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</si>
  <si>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</si>
  <si>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</si>
  <si>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</si>
  <si>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</si>
  <si>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</si>
  <si>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</si>
  <si>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</si>
  <si>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</si>
  <si>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</si>
  <si>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</si>
  <si>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</si>
  <si>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</si>
  <si>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</si>
  <si>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</si>
  <si>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</si>
  <si>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</si>
  <si>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</si>
  <si>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</si>
  <si>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</si>
  <si>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</si>
  <si>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</si>
  <si>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</si>
  <si>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</si>
  <si>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</si>
  <si>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</si>
  <si>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</si>
  <si>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</si>
  <si>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</si>
  <si>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</si>
  <si>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</si>
  <si>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</si>
  <si>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</si>
  <si>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</si>
  <si>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</si>
  <si>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</si>
  <si>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</si>
  <si>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</si>
  <si>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</si>
  <si>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</si>
  <si>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</si>
  <si>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</si>
  <si>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</si>
  <si>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</si>
  <si>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</si>
  <si>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</si>
  <si>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</si>
  <si>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</si>
  <si>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</si>
  <si>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</si>
  <si>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</si>
  <si>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</si>
  <si>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</si>
  <si>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</si>
  <si>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</si>
  <si>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</si>
  <si>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</si>
  <si>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</si>
  <si>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</si>
  <si>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</si>
  <si>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</si>
  <si>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</si>
  <si>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</si>
  <si>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</si>
  <si>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</si>
  <si>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</si>
  <si>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</si>
  <si>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</si>
  <si>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</si>
  <si>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</si>
  <si>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</si>
  <si>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</si>
  <si>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</si>
  <si>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</si>
  <si>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</si>
  <si>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</si>
  <si>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</si>
  <si>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</si>
  <si>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</si>
  <si>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</si>
  <si>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</si>
  <si>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</si>
  <si>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</si>
  <si>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</si>
  <si>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</si>
  <si>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</si>
  <si>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</si>
  <si>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</si>
  <si>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</si>
  <si>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</si>
  <si>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</si>
  <si>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</si>
  <si>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</si>
  <si>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</si>
  <si>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</si>
  <si>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</si>
  <si>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</si>
  <si>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</si>
  <si>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</si>
  <si>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</si>
  <si>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</si>
  <si>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</si>
  <si>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</si>
  <si>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</si>
  <si>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</si>
  <si>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</si>
  <si>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</si>
  <si>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</si>
  <si>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</si>
  <si>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</si>
  <si>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</si>
  <si>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</si>
  <si>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</si>
  <si>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</si>
  <si>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</si>
  <si>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</si>
  <si>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</si>
  <si>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</si>
  <si>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</si>
  <si>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</si>
  <si>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</si>
  <si>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</si>
  <si>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</si>
  <si>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</si>
  <si>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</si>
  <si>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</si>
  <si>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</si>
  <si>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</si>
  <si>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</si>
  <si>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</si>
  <si>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</si>
  <si>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</si>
  <si>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</si>
  <si>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</si>
  <si>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</si>
  <si>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</si>
  <si>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</si>
  <si>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</si>
  <si>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</si>
  <si>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</si>
  <si>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</si>
  <si>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</si>
  <si>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</si>
  <si>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</si>
  <si>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</si>
  <si>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</si>
  <si>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</si>
  <si>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</si>
  <si>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</si>
  <si>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</si>
  <si>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</si>
  <si>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</si>
  <si>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</si>
  <si>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</si>
  <si>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</si>
  <si>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</si>
  <si>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</si>
  <si>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</si>
  <si>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</si>
  <si>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</si>
  <si>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</si>
  <si>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</si>
  <si>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</si>
  <si>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</si>
  <si>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</si>
  <si>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</si>
  <si>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</si>
  <si>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</si>
  <si>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</si>
  <si>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</si>
  <si>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</si>
  <si>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</si>
  <si>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</si>
  <si>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</si>
  <si>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</si>
  <si>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</si>
  <si>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</si>
  <si>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</si>
  <si>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</si>
  <si>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</si>
  <si>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</si>
  <si>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</si>
  <si>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</si>
  <si>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</si>
  <si>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</si>
  <si>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</si>
  <si>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</si>
  <si>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</si>
  <si>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</si>
  <si>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</si>
  <si>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</si>
  <si>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</si>
  <si>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</si>
  <si>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</si>
  <si>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</si>
  <si>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</si>
  <si>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</si>
  <si>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</si>
  <si>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</si>
  <si>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</si>
  <si>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</si>
  <si>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</si>
  <si>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</si>
  <si>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</si>
  <si>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</si>
  <si>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</si>
  <si>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</si>
  <si>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</si>
  <si>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</si>
  <si>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</si>
  <si>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</si>
  <si>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</si>
  <si>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</si>
  <si>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</si>
  <si>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</si>
  <si>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</si>
  <si>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</si>
  <si>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</si>
  <si>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</si>
  <si>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</si>
  <si>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</si>
  <si>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</si>
  <si>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</si>
  <si>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</si>
  <si>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</si>
  <si>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</si>
  <si>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</si>
  <si>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</si>
  <si>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</si>
  <si>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</si>
  <si>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</si>
  <si>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</si>
  <si>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</si>
  <si>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</si>
  <si>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</si>
  <si>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</si>
  <si>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</si>
  <si>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</si>
  <si>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</si>
  <si>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</si>
  <si>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</si>
  <si>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</si>
  <si>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</si>
  <si>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</si>
  <si>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</si>
  <si>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</si>
  <si>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</si>
  <si>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</si>
  <si>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</si>
  <si>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</si>
  <si>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</si>
  <si>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</si>
  <si>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</si>
  <si>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</si>
  <si>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</si>
  <si>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</si>
  <si>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</si>
  <si>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</si>
  <si>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</si>
  <si>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</si>
  <si>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</si>
  <si>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</si>
  <si>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</si>
  <si>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</si>
  <si>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</si>
  <si>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</si>
  <si>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</si>
  <si>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</si>
  <si>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</si>
  <si>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</si>
  <si>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</si>
  <si>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</si>
  <si>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</si>
  <si>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</si>
  <si>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</si>
  <si>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</si>
  <si>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</si>
  <si>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</si>
  <si>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</si>
  <si>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</si>
  <si>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</si>
  <si>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</si>
  <si>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</si>
  <si>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</si>
  <si>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</si>
  <si>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</si>
  <si>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</si>
  <si>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</si>
  <si>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</si>
  <si>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</si>
  <si>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</si>
  <si>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</si>
  <si>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</si>
  <si>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</si>
  <si>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</si>
  <si>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</si>
  <si>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</si>
  <si>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</si>
  <si>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</si>
  <si>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</si>
  <si>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</si>
  <si>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</si>
  <si>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</si>
  <si>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</si>
  <si>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</si>
  <si>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</si>
  <si>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</si>
  <si>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</si>
  <si>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</si>
  <si>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</si>
  <si>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</si>
  <si>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</si>
  <si>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</si>
  <si>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</si>
  <si>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</si>
  <si>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</si>
  <si>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</si>
  <si>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</si>
  <si>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</si>
  <si>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</si>
  <si>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</si>
  <si>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</si>
  <si>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</si>
  <si>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</si>
  <si>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</si>
  <si>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</si>
  <si>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</si>
  <si>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</si>
  <si>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</si>
  <si>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</si>
  <si>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</si>
  <si>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</si>
  <si>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</si>
  <si>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</si>
  <si>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</si>
  <si>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</si>
  <si>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</si>
  <si>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</si>
  <si>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</si>
  <si>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</si>
  <si>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</si>
  <si>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</si>
  <si>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</si>
  <si>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</si>
  <si>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</si>
  <si>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</si>
  <si>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</si>
  <si>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</si>
  <si>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</si>
  <si>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</si>
  <si>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</si>
  <si>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</si>
  <si>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</si>
  <si>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</si>
  <si>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</si>
  <si>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</si>
  <si>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</si>
  <si>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</si>
  <si>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</si>
  <si>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</si>
  <si>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</si>
  <si>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</si>
  <si>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</si>
  <si>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</si>
  <si>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</si>
  <si>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</si>
  <si>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</si>
  <si>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</si>
  <si>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</si>
  <si>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</si>
  <si>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</si>
  <si>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</si>
  <si>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</si>
  <si>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</si>
  <si>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</si>
  <si>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</si>
  <si>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</si>
  <si>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</si>
  <si>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</si>
  <si>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</si>
  <si>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</si>
  <si>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</si>
  <si>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</si>
  <si>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</si>
  <si>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</si>
  <si>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</si>
  <si>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</si>
  <si>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</si>
  <si>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</si>
  <si>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</si>
  <si>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</si>
  <si>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</si>
  <si>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</si>
  <si>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</si>
  <si>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</si>
  <si>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</si>
  <si>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</si>
  <si>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</si>
  <si>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</si>
  <si>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</si>
  <si>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</si>
  <si>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</si>
  <si>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</si>
  <si>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</si>
  <si>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</si>
  <si>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</si>
  <si>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</si>
  <si>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</si>
  <si>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</si>
  <si>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</si>
  <si>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</si>
  <si>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</si>
  <si>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</si>
  <si>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</si>
  <si>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</si>
  <si>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</si>
  <si>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</si>
  <si>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</si>
  <si>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</si>
  <si>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</si>
  <si>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</si>
  <si>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</si>
  <si>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</si>
  <si>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</si>
  <si>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</si>
  <si>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</si>
  <si>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</si>
  <si>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</si>
  <si>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</si>
  <si>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</si>
  <si>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</si>
  <si>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</si>
  <si>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</si>
  <si>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</si>
  <si>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</si>
  <si>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</si>
  <si>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</si>
  <si>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</si>
  <si>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</si>
  <si>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</si>
  <si>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</si>
  <si>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</si>
  <si>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</si>
  <si>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</si>
  <si>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</si>
  <si>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</si>
  <si>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</si>
  <si>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</si>
  <si>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</si>
  <si>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</si>
  <si>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</si>
  <si>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</si>
  <si>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</si>
  <si>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</si>
  <si>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</si>
  <si>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</si>
  <si>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</si>
  <si>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</si>
  <si>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</si>
  <si>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</si>
  <si>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</si>
  <si>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</si>
  <si>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</si>
  <si>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</si>
  <si>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</si>
  <si>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</si>
  <si>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</si>
  <si>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</si>
  <si>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</si>
  <si>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</si>
  <si>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</si>
  <si>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</si>
  <si>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</si>
  <si>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</si>
  <si>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</si>
  <si>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</si>
  <si>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</si>
  <si>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</si>
  <si>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</si>
  <si>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</si>
  <si>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</si>
  <si>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</si>
  <si>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</si>
  <si>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</si>
  <si>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</si>
  <si>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</si>
  <si>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</si>
  <si>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</si>
  <si>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</si>
  <si>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</si>
  <si>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</si>
  <si>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</si>
  <si>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</si>
  <si>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</si>
  <si>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</si>
  <si>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</si>
  <si>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</si>
  <si>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</si>
  <si>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</si>
  <si>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</si>
  <si>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</si>
  <si>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</si>
  <si>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</si>
  <si>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</si>
  <si>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</si>
  <si>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</si>
  <si>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</si>
  <si>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</si>
  <si>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</si>
  <si>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</si>
  <si>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</si>
  <si>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</si>
  <si>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</si>
  <si>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</si>
  <si>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</si>
  <si>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</si>
  <si>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</si>
  <si>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</si>
  <si>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</si>
  <si>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</si>
  <si>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</si>
  <si>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</si>
  <si>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</si>
  <si>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</si>
  <si>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</si>
  <si>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</si>
  <si>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</si>
  <si>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</si>
  <si>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</si>
  <si>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</si>
  <si>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</si>
  <si>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</si>
  <si>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</si>
  <si>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</si>
  <si>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</si>
  <si>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</si>
  <si>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</si>
  <si>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</si>
  <si>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</si>
  <si>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</si>
  <si>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</si>
  <si>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</si>
  <si>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</si>
  <si>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</si>
  <si>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</si>
  <si>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</si>
  <si>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</si>
  <si>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</si>
  <si>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</si>
  <si>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</si>
  <si>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</si>
  <si>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</si>
  <si>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</si>
  <si>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</si>
  <si>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</si>
  <si>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</si>
  <si>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</si>
  <si>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</si>
  <si>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</si>
  <si>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</si>
  <si>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</si>
  <si>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</si>
  <si>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</si>
  <si>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</si>
  <si>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</si>
  <si>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</si>
  <si>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</si>
  <si>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</si>
  <si>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</si>
  <si>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</si>
  <si>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</si>
  <si>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</si>
  <si>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</si>
  <si>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</si>
  <si>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</si>
  <si>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</si>
  <si>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</si>
  <si>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</si>
  <si>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</si>
  <si>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</si>
  <si>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</si>
  <si>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</si>
  <si>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</si>
  <si>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</si>
  <si>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</si>
  <si>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</si>
  <si>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</si>
  <si>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</si>
  <si>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</si>
  <si>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</si>
  <si>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</si>
  <si>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</si>
  <si>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</si>
  <si>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</si>
  <si>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</si>
  <si>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</si>
  <si>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</si>
  <si>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</si>
  <si>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</si>
  <si>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</si>
  <si>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</si>
  <si>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</si>
  <si>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</si>
  <si>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</si>
  <si>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</si>
  <si>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</si>
  <si>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</si>
  <si>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</si>
  <si>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</si>
  <si>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</si>
  <si>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</si>
  <si>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</si>
  <si>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</si>
  <si>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</si>
  <si>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</si>
  <si>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</si>
  <si>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</si>
  <si>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</si>
  <si>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</si>
  <si>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</si>
  <si>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</si>
  <si>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</si>
  <si>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</si>
  <si>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</si>
  <si>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</si>
  <si>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</si>
  <si>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</si>
  <si>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</si>
  <si>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</si>
  <si>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</si>
  <si>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</si>
  <si>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</si>
  <si>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</si>
  <si>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</si>
  <si>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</si>
  <si>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</si>
  <si>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</si>
  <si>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</si>
  <si>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</si>
  <si>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</si>
  <si>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</si>
  <si>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</si>
  <si>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</si>
  <si>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</si>
  <si>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</si>
  <si>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</si>
  <si>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</si>
  <si>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</si>
  <si>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</si>
  <si>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</si>
  <si>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</si>
  <si>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</si>
  <si>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</si>
  <si>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</si>
  <si>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</si>
  <si>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</si>
  <si>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</si>
  <si>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</si>
  <si>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</si>
  <si>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</si>
  <si>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</si>
  <si>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</si>
  <si>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</si>
  <si>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</si>
  <si>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</si>
  <si>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</si>
  <si>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</si>
  <si>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</si>
  <si>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</si>
  <si>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</si>
  <si>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</si>
  <si>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</si>
  <si>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</si>
  <si>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</si>
  <si>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</si>
  <si>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</si>
  <si>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</si>
  <si>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</si>
  <si>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</si>
  <si>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</si>
  <si>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</si>
  <si>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</si>
  <si>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</si>
  <si>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</si>
  <si>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</si>
  <si>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</si>
  <si>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</si>
  <si>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</si>
  <si>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</si>
  <si>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</si>
  <si>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</si>
  <si>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</si>
  <si>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</si>
  <si>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</si>
  <si>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</si>
  <si>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</si>
  <si>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</si>
  <si>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</si>
  <si>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</si>
  <si>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</si>
  <si>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</si>
  <si>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</si>
  <si>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</si>
  <si>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</si>
  <si>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</si>
  <si>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</si>
  <si>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</si>
  <si>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</si>
  <si>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</si>
  <si>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</si>
  <si>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</si>
  <si>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</si>
  <si>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</si>
  <si>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</si>
  <si>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</si>
  <si>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</si>
  <si>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</si>
  <si>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</si>
  <si>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</si>
  <si>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</si>
  <si>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</si>
  <si>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</si>
  <si>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</si>
  <si>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</si>
  <si>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</si>
  <si>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</si>
  <si>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</si>
  <si>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</si>
  <si>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</si>
  <si>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</si>
  <si>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</si>
  <si>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</si>
  <si>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</si>
  <si>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</si>
  <si>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</si>
  <si>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</si>
  <si>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</si>
  <si>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</si>
  <si>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</si>
  <si>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</si>
  <si>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</si>
  <si>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</si>
  <si>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</si>
  <si>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</si>
  <si>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</si>
  <si>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</si>
  <si>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</si>
  <si>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</si>
  <si>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</si>
  <si>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</si>
  <si>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</si>
  <si>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</si>
  <si>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</si>
  <si>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</si>
  <si>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</si>
  <si>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</si>
  <si>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</si>
  <si>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</si>
  <si>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</si>
  <si>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</si>
  <si>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</si>
  <si>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</si>
  <si>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</si>
  <si>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</si>
  <si>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</si>
  <si>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</si>
  <si>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</si>
  <si>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</si>
  <si>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</si>
  <si>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</si>
  <si>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</si>
  <si>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</si>
  <si>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</si>
  <si>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</si>
  <si>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</si>
  <si>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</si>
  <si>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</si>
  <si>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</si>
  <si>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</si>
  <si>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</si>
  <si>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</si>
  <si>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</si>
  <si>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</si>
  <si>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</si>
  <si>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</si>
  <si>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</si>
  <si>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</si>
  <si>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</si>
  <si>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</si>
  <si>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</si>
  <si>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</si>
  <si>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</si>
  <si>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</si>
  <si>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</si>
  <si>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</si>
  <si>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</si>
  <si>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</si>
  <si>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</si>
  <si>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</si>
  <si>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</si>
  <si>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</si>
  <si>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</si>
  <si>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</si>
  <si>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</si>
  <si>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</si>
  <si>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</si>
  <si>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</si>
  <si>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</si>
  <si>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</si>
  <si>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</si>
  <si>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</si>
  <si>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</si>
  <si>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</si>
  <si>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</si>
  <si>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</si>
  <si>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</si>
  <si>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</si>
  <si>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</si>
  <si>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</si>
  <si>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</si>
  <si>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</si>
  <si>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</si>
  <si>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</si>
  <si>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</si>
  <si>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</si>
  <si>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</si>
  <si>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</si>
  <si>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</si>
  <si>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</si>
  <si>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</si>
  <si>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</si>
  <si>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</si>
  <si>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</si>
  <si>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</si>
  <si>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</si>
  <si>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</si>
  <si>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</si>
  <si>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</si>
  <si>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</si>
  <si>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</si>
  <si>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</si>
  <si>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</si>
  <si>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</si>
  <si>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</si>
  <si>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</si>
  <si>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</si>
  <si>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</si>
  <si>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</si>
  <si>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</si>
  <si>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</si>
  <si>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</si>
  <si>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</si>
  <si>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</si>
  <si>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</si>
  <si>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</si>
  <si>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</si>
  <si>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</si>
  <si>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</si>
  <si>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</si>
  <si>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</si>
  <si>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</si>
  <si>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</si>
  <si>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</si>
  <si>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</si>
  <si>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</si>
  <si>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</si>
  <si>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</si>
  <si>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</si>
  <si>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</si>
  <si>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</si>
  <si>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</si>
  <si>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</si>
  <si>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</si>
  <si>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</si>
  <si>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</si>
  <si>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</si>
  <si>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</si>
  <si>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</si>
  <si>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</si>
  <si>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</si>
  <si>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</si>
  <si>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</si>
  <si>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</si>
  <si>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</si>
  <si>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</si>
  <si>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</si>
  <si>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</si>
  <si>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</si>
  <si>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</si>
  <si>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</si>
  <si>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</si>
  <si>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</si>
  <si>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</si>
  <si>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</si>
  <si>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</si>
  <si>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</si>
  <si>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</si>
  <si>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</si>
  <si>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</si>
  <si>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</si>
  <si>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</si>
  <si>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</si>
  <si>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</si>
  <si>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</si>
  <si>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</si>
  <si>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</si>
  <si>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</si>
  <si>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</si>
  <si>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</si>
  <si>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</si>
  <si>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</si>
  <si>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</si>
  <si>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</si>
  <si>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</si>
  <si>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</si>
  <si>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</si>
  <si>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</si>
  <si>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</si>
  <si>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</si>
  <si>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</si>
  <si>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</si>
  <si>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</si>
  <si>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</si>
  <si>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</si>
  <si>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</si>
  <si>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</si>
  <si>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</si>
  <si>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</si>
  <si>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</si>
  <si>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</si>
  <si>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</si>
  <si>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</si>
  <si>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</si>
  <si>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</si>
  <si>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</si>
  <si>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</si>
  <si>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</si>
  <si>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</si>
  <si>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</si>
  <si>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</si>
  <si>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</si>
  <si>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</si>
  <si>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</si>
  <si>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</si>
  <si>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</si>
  <si>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</si>
  <si>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</si>
  <si>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</si>
  <si>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</si>
  <si>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</si>
  <si>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</si>
  <si>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</si>
  <si>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</si>
  <si>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</si>
  <si>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</si>
  <si>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</si>
  <si>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</si>
  <si>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</si>
  <si>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</si>
  <si>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</si>
  <si>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</si>
  <si>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</si>
  <si>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</si>
  <si>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</si>
  <si>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</si>
  <si>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</si>
  <si>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</si>
  <si>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</si>
  <si>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</si>
  <si>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</si>
  <si>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</si>
  <si>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</si>
  <si>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</si>
  <si>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</si>
  <si>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</si>
  <si>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</si>
  <si>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</si>
  <si>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</si>
  <si>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</si>
  <si>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</si>
  <si>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</si>
  <si>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</si>
  <si>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</si>
  <si>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</si>
  <si>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</si>
  <si>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</si>
  <si>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</si>
  <si>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</si>
  <si>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</si>
  <si>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</si>
  <si>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</si>
  <si>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</si>
  <si>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</si>
  <si>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</si>
  <si>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</si>
  <si>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</si>
  <si>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</si>
  <si>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</si>
  <si>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</si>
  <si>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</si>
  <si>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</si>
  <si>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</si>
  <si>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</si>
  <si>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</si>
  <si>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</si>
  <si>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</si>
  <si>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</si>
  <si>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</si>
  <si>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</si>
  <si>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</si>
  <si>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</si>
  <si>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</si>
  <si>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</si>
  <si>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</si>
  <si>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</si>
  <si>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</si>
  <si>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</si>
  <si>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</si>
  <si>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</si>
  <si>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</si>
  <si>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</si>
  <si>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</si>
  <si>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</si>
  <si>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</si>
  <si>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</si>
  <si>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</si>
  <si>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</si>
  <si>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</si>
  <si>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</si>
  <si>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</si>
  <si>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</si>
  <si>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</si>
  <si>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</si>
  <si>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</si>
  <si>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</si>
  <si>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</si>
  <si>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</si>
  <si>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</si>
  <si>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</si>
  <si>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</si>
  <si>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</si>
  <si>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</si>
  <si>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</si>
  <si>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</si>
  <si>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</si>
  <si>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</si>
  <si>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</si>
  <si>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</si>
  <si>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</si>
  <si>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</si>
  <si>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</si>
  <si>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</si>
  <si>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</si>
  <si>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</si>
  <si>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</si>
  <si>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</si>
  <si>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</si>
  <si>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</si>
  <si>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</si>
  <si>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</si>
  <si>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</si>
  <si>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</si>
  <si>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</si>
  <si>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</si>
  <si>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</si>
  <si>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</si>
  <si>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</si>
  <si>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</si>
  <si>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</si>
  <si>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</si>
  <si>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</si>
  <si>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</si>
  <si>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</si>
  <si>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</si>
  <si>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</si>
  <si>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</si>
  <si>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</si>
  <si>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</si>
  <si>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</si>
  <si>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</si>
  <si>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</si>
  <si>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</si>
  <si>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</si>
  <si>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</si>
  <si>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</si>
  <si>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</si>
  <si>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</si>
  <si>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</si>
  <si>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</si>
  <si>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</si>
  <si>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</si>
  <si>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</si>
  <si>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</si>
  <si>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</si>
  <si>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</si>
  <si>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</si>
  <si>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</si>
  <si>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</si>
  <si>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</si>
  <si>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</si>
  <si>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</si>
  <si>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</si>
  <si>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</si>
  <si>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</si>
  <si>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</si>
  <si>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</si>
  <si>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</si>
  <si>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</si>
  <si>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</si>
  <si>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</si>
  <si>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</si>
  <si>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</si>
  <si>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</si>
  <si>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</si>
  <si>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</si>
  <si>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</si>
  <si>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</si>
  <si>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</si>
  <si>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</si>
  <si>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</si>
  <si>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</si>
  <si>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</si>
  <si>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</si>
  <si>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</si>
  <si>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</si>
  <si>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</si>
  <si>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</si>
  <si>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</si>
  <si>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</si>
  <si>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</si>
  <si>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</si>
  <si>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</si>
  <si>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</si>
  <si>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</si>
  <si>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</si>
  <si>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</si>
  <si>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</si>
  <si>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</si>
  <si>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</si>
  <si>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</si>
  <si>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</si>
  <si>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</si>
  <si>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</si>
  <si>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</si>
  <si>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</si>
  <si>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</si>
  <si>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</si>
  <si>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</si>
  <si>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</si>
  <si>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</si>
  <si>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</si>
  <si>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</si>
  <si>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</si>
  <si>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</si>
  <si>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</si>
  <si>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</si>
  <si>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</si>
  <si>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</si>
  <si>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</si>
  <si>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</si>
  <si>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</si>
  <si>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</si>
  <si>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</si>
  <si>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</si>
  <si>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</si>
  <si>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</si>
  <si>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</si>
  <si>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</si>
  <si>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</si>
  <si>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</si>
  <si>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</si>
  <si>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</si>
  <si>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</si>
  <si>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</si>
  <si>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</si>
  <si>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</si>
  <si>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</si>
  <si>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</si>
  <si>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</si>
  <si>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</si>
  <si>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</si>
  <si>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</si>
  <si>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</si>
  <si>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</si>
  <si>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</si>
  <si>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</si>
  <si>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</si>
  <si>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</si>
  <si>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</si>
  <si>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</si>
  <si>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</si>
  <si>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</si>
  <si>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</si>
  <si>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</si>
  <si>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</si>
  <si>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</si>
  <si>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</si>
  <si>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</si>
  <si>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</si>
  <si>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</si>
  <si>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</si>
  <si>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</si>
  <si>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</si>
  <si>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</si>
  <si>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</si>
  <si>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</si>
  <si>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</si>
  <si>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</si>
  <si>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</si>
  <si>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</si>
  <si>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</si>
  <si>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</si>
  <si>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</si>
  <si>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</si>
  <si>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</si>
  <si>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</si>
  <si>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</si>
  <si>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</si>
  <si>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</si>
  <si>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</si>
  <si>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</si>
  <si>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</si>
  <si>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</si>
  <si>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</si>
  <si>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</si>
  <si>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</si>
  <si>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</si>
  <si>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</si>
  <si>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</si>
  <si>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</si>
  <si>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</si>
  <si>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</si>
  <si>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</si>
  <si>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</si>
  <si>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</si>
  <si>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</si>
  <si>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</si>
  <si>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</si>
  <si>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</si>
  <si>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</si>
  <si>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</si>
  <si>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</si>
  <si>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</si>
  <si>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</si>
  <si>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</si>
  <si>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</si>
  <si>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</si>
  <si>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</si>
  <si>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</si>
  <si>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</si>
  <si>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</si>
  <si>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</si>
  <si>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</si>
  <si>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</si>
  <si>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</si>
  <si>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</si>
  <si>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</si>
  <si>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</si>
  <si>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</si>
  <si>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</si>
  <si>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</si>
  <si>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</si>
  <si>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</si>
  <si>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</si>
  <si>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</si>
  <si>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</si>
  <si>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</si>
  <si>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</si>
  <si>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</si>
  <si>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</si>
  <si>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</si>
  <si>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</si>
  <si>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</si>
  <si>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</si>
  <si>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</si>
  <si>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</si>
  <si>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</si>
  <si>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</si>
  <si>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</si>
  <si>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</si>
  <si>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</si>
  <si>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</si>
  <si>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</si>
  <si>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</si>
  <si>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</si>
  <si>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</si>
  <si>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</si>
  <si>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</si>
  <si>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</si>
  <si>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</si>
  <si>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</si>
  <si>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</si>
  <si>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</si>
  <si>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</si>
  <si>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</si>
  <si>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</si>
  <si>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</si>
  <si>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</si>
  <si>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</si>
  <si>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</si>
  <si>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</si>
  <si>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</si>
  <si>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</si>
  <si>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</si>
  <si>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</si>
  <si>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</si>
  <si>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</si>
  <si>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</si>
  <si>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</si>
  <si>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</si>
  <si>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</si>
  <si>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</si>
  <si>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</si>
  <si>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</si>
  <si>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</si>
  <si>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</si>
  <si>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</si>
  <si>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</si>
  <si>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</si>
  <si>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</si>
  <si>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</si>
  <si>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</si>
  <si>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</si>
  <si>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</si>
  <si>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</si>
  <si>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</si>
  <si>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</si>
  <si>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</si>
  <si>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</si>
  <si>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</si>
  <si>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</si>
  <si>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</si>
  <si>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</si>
  <si>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</si>
  <si>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</si>
  <si>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</si>
  <si>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</si>
  <si>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</si>
  <si>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</si>
  <si>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</si>
  <si>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</si>
  <si>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</si>
  <si>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</si>
  <si>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</si>
  <si>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</si>
  <si>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</si>
  <si>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</si>
  <si>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</si>
  <si>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</si>
  <si>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</si>
  <si>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</si>
  <si>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</si>
  <si>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</si>
  <si>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</si>
  <si>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</si>
  <si>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</si>
  <si>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</si>
  <si>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</si>
  <si>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</si>
  <si>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</si>
  <si>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</si>
  <si>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</si>
  <si>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</si>
  <si>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</si>
  <si>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</si>
  <si>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</si>
  <si>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</si>
  <si>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</si>
  <si>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</si>
  <si>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</si>
  <si>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</si>
  <si>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</si>
  <si>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</si>
  <si>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</si>
  <si>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</si>
  <si>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</si>
  <si>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</si>
  <si>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</si>
  <si>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</si>
  <si>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</si>
  <si>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</si>
  <si>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</si>
  <si>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</si>
  <si>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</si>
  <si>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</si>
  <si>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</si>
  <si>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</si>
  <si>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</si>
  <si>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</si>
  <si>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</si>
  <si>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</si>
  <si>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</si>
  <si>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</si>
  <si>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</si>
  <si>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</si>
  <si>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</si>
  <si>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</si>
  <si>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</si>
  <si>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</si>
  <si>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</si>
  <si>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</si>
  <si>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</si>
  <si>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</si>
  <si>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</si>
  <si>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</si>
  <si>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</si>
  <si>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</si>
  <si>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</si>
  <si>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</si>
  <si>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</si>
  <si>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</si>
  <si>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</si>
  <si>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</si>
  <si>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</si>
  <si>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</si>
  <si>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</si>
  <si>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</si>
  <si>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</si>
  <si>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</si>
  <si>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</si>
  <si>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</si>
  <si>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</si>
  <si>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</si>
  <si>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</si>
  <si>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</si>
  <si>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</si>
  <si>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</si>
  <si>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</si>
  <si>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</si>
  <si>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</si>
  <si>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</si>
  <si>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</si>
  <si>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</si>
  <si>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</si>
  <si>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</si>
  <si>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</si>
  <si>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</si>
  <si>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</si>
  <si>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</si>
  <si>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</si>
  <si>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</si>
  <si>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</si>
  <si>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</si>
  <si>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</si>
  <si>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</si>
  <si>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</si>
  <si>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</si>
  <si>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</si>
  <si>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</si>
  <si>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</si>
  <si>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</si>
  <si>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</si>
  <si>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</si>
  <si>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</si>
  <si>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</si>
  <si>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</si>
  <si>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</si>
  <si>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</si>
  <si>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</si>
  <si>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</si>
  <si>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</si>
  <si>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</si>
  <si>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</si>
  <si>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</si>
  <si>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</si>
  <si>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</si>
  <si>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</si>
  <si>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</si>
  <si>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</si>
  <si>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</si>
  <si>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</si>
  <si>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</si>
  <si>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</si>
  <si>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</si>
  <si>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</si>
  <si>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</si>
  <si>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</si>
  <si>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</si>
  <si>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</si>
  <si>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</si>
  <si>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</si>
  <si>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</si>
  <si>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</si>
  <si>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</si>
  <si>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</si>
  <si>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</si>
  <si>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</si>
  <si>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</si>
  <si>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</si>
  <si>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</si>
  <si>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</si>
  <si>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</si>
  <si>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</si>
  <si>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</si>
  <si>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</si>
  <si>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</si>
  <si>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</si>
  <si>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</si>
  <si>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</si>
  <si>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</si>
  <si>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</si>
  <si>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</si>
  <si>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</si>
  <si>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</si>
  <si>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</si>
  <si>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</si>
  <si>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</si>
  <si>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</si>
  <si>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</si>
  <si>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</si>
  <si>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</si>
  <si>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</si>
  <si>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</si>
  <si>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</si>
  <si>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</si>
  <si>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</si>
  <si>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</si>
  <si>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</si>
  <si>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</si>
  <si>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</si>
  <si>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</si>
  <si>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</si>
  <si>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</si>
  <si>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</si>
  <si>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</si>
  <si>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</si>
  <si>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</si>
  <si>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</si>
  <si>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</si>
  <si>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</si>
  <si>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</si>
  <si>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</si>
  <si>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</si>
  <si>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</si>
  <si>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</si>
  <si>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</si>
  <si>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</si>
  <si>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</si>
  <si>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</si>
  <si>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</si>
  <si>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</si>
  <si>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</si>
  <si>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</si>
  <si>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</si>
  <si>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</si>
  <si>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</si>
  <si>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</si>
  <si>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</si>
  <si>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</si>
  <si>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</si>
  <si>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</si>
  <si>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</si>
  <si>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</si>
  <si>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</si>
  <si>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</si>
  <si>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</si>
  <si>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</si>
  <si>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</si>
  <si>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</si>
  <si>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</si>
  <si>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</si>
  <si>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</si>
  <si>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</si>
  <si>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</si>
  <si>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</si>
  <si>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</si>
  <si>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</si>
  <si>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</si>
  <si>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</si>
  <si>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</si>
  <si>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</si>
  <si>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</si>
  <si>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</si>
  <si>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</si>
  <si>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</si>
  <si>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</si>
  <si>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</si>
  <si>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</si>
  <si>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</si>
  <si>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</si>
  <si>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</si>
  <si>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</si>
  <si>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</si>
  <si>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</si>
  <si>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</si>
  <si>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</si>
  <si>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</si>
  <si>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</si>
  <si>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</si>
  <si>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</si>
  <si>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</si>
  <si>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</si>
  <si>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</si>
  <si>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</si>
  <si>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</si>
  <si>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</si>
  <si>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</si>
  <si>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</si>
  <si>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</si>
  <si>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</si>
  <si>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</si>
  <si>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</si>
  <si>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</si>
  <si>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</si>
  <si>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</si>
  <si>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</si>
  <si>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</si>
  <si>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</si>
  <si>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</si>
  <si>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</si>
  <si>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</si>
  <si>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</si>
  <si>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</si>
  <si>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</si>
  <si>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</si>
  <si>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</si>
  <si>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</si>
  <si>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</si>
  <si>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</si>
  <si>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</si>
  <si>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</si>
  <si>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</si>
  <si>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</si>
  <si>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</si>
  <si>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</si>
  <si>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</si>
  <si>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</si>
  <si>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</si>
  <si>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</si>
  <si>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</si>
  <si>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</si>
  <si>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</si>
  <si>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</si>
  <si>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</si>
  <si>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</si>
  <si>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</si>
  <si>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</si>
  <si>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</si>
  <si>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</si>
  <si>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</si>
  <si>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</si>
  <si>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</si>
  <si>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</si>
  <si>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</si>
  <si>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</si>
  <si>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</si>
  <si>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</si>
  <si>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</si>
  <si>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</si>
  <si>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</si>
  <si>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</si>
  <si>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</si>
  <si>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</si>
  <si>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</si>
  <si>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</si>
  <si>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</si>
  <si>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</si>
  <si>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</si>
  <si>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</si>
  <si>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</si>
  <si>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</si>
  <si>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</si>
  <si>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</si>
  <si>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</si>
  <si>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</si>
  <si>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</si>
  <si>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</si>
  <si>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</si>
  <si>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</si>
  <si>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</si>
  <si>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</si>
  <si>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</si>
  <si>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</si>
  <si>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</si>
  <si>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</si>
  <si>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</si>
  <si>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</si>
  <si>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</si>
  <si>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</si>
  <si>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</si>
  <si>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</si>
  <si>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</si>
  <si>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</si>
  <si>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</si>
  <si>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</si>
  <si>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</si>
  <si>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</si>
  <si>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</si>
  <si>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</si>
  <si>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</si>
  <si>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</si>
  <si>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</si>
  <si>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</si>
  <si>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</si>
  <si>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</si>
  <si>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</si>
  <si>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</si>
  <si>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</si>
  <si>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</si>
  <si>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</si>
  <si>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</si>
  <si>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</si>
  <si>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</si>
  <si>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</si>
  <si>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</si>
  <si>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</si>
  <si>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</si>
  <si>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</si>
  <si>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</si>
  <si>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</si>
  <si>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</si>
  <si>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</si>
  <si>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</si>
  <si>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</si>
  <si>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</si>
  <si>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</si>
  <si>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</si>
  <si>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</si>
  <si>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</si>
  <si>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</si>
  <si>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</si>
  <si>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</si>
  <si>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</si>
  <si>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</si>
  <si>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</si>
  <si>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</si>
  <si>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</si>
  <si>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</si>
  <si>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</si>
  <si>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</si>
  <si>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</si>
  <si>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</si>
  <si>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</si>
  <si>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</si>
  <si>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</si>
  <si>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</si>
  <si>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</si>
  <si>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</si>
  <si>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</si>
  <si>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</si>
  <si>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</si>
  <si>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</si>
  <si>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</si>
  <si>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</si>
  <si>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</si>
  <si>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</si>
  <si>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</si>
  <si>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</si>
  <si>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</si>
  <si>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</si>
  <si>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</si>
  <si>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</si>
  <si>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</si>
  <si>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</si>
  <si>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</si>
  <si>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</si>
  <si>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</si>
  <si>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</si>
  <si>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</si>
  <si>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</si>
  <si>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</si>
  <si>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</si>
  <si>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</si>
  <si>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</si>
  <si>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</si>
  <si>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</si>
  <si>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</si>
  <si>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</si>
  <si>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</si>
  <si>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</si>
  <si>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</si>
  <si>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</si>
  <si>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</si>
  <si>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</si>
  <si>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</si>
  <si>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</si>
  <si>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</si>
  <si>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</si>
  <si>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</si>
  <si>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</si>
  <si>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</si>
  <si>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</si>
  <si>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</si>
  <si>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</si>
  <si>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</si>
  <si>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</si>
  <si>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</si>
  <si>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</si>
  <si>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</si>
  <si>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</si>
  <si>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</si>
  <si>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</si>
  <si>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</si>
  <si>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</si>
  <si>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</si>
  <si>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</si>
  <si>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</si>
  <si>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</si>
  <si>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</si>
  <si>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</si>
  <si>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</si>
  <si>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</si>
  <si>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</si>
  <si>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</si>
  <si>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</si>
  <si>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</si>
  <si>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</si>
  <si>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</si>
  <si>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</si>
  <si>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</si>
  <si>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</si>
  <si>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</si>
  <si>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</si>
  <si>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</si>
  <si>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</si>
  <si>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</si>
  <si>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</si>
  <si>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</si>
  <si>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</si>
  <si>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</si>
  <si>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</si>
  <si>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</si>
  <si>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</si>
  <si>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</si>
  <si>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</si>
  <si>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</si>
  <si>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</si>
  <si>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</si>
  <si>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</si>
  <si>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</si>
  <si>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</si>
  <si>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</si>
  <si>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</si>
  <si>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</si>
  <si>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</si>
  <si>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</si>
  <si>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</si>
  <si>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</si>
  <si>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</si>
  <si>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</si>
  <si>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</si>
  <si>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</si>
  <si>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</si>
  <si>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</si>
  <si>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</si>
  <si>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</si>
  <si>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</si>
  <si>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</si>
  <si>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</si>
  <si>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</si>
  <si>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</si>
  <si>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</si>
  <si>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</si>
  <si>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</si>
  <si>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</si>
  <si>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</si>
  <si>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</si>
  <si>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</si>
  <si>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</si>
  <si>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</si>
  <si>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</si>
  <si>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</si>
  <si>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</si>
  <si>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</si>
  <si>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</si>
  <si>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</si>
  <si>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</si>
  <si>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</si>
  <si>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</si>
  <si>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</si>
  <si>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</si>
  <si>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</si>
  <si>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</si>
  <si>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</si>
  <si>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</si>
  <si>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</si>
  <si>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</si>
  <si>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</si>
  <si>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</si>
  <si>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</si>
  <si>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</si>
  <si>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</si>
  <si>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</si>
  <si>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</si>
  <si>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</si>
  <si>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</si>
  <si>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</si>
  <si>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</si>
  <si>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</si>
  <si>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</si>
  <si>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</si>
  <si>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</si>
  <si>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</si>
  <si>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</si>
  <si>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</si>
  <si>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</si>
  <si>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</si>
  <si>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</si>
  <si>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</si>
  <si>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</si>
  <si>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</si>
  <si>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</si>
  <si>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</si>
  <si>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</si>
  <si>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</si>
  <si>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</si>
  <si>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</si>
  <si>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</si>
  <si>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</si>
  <si>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</si>
  <si>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</si>
  <si>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</si>
  <si>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</si>
  <si>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</si>
  <si>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</si>
  <si>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</si>
  <si>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</si>
  <si>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</si>
  <si>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</si>
  <si>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</si>
  <si>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</si>
  <si>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</si>
  <si>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</si>
  <si>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</si>
  <si>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</si>
  <si>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</si>
  <si>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</si>
  <si>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</si>
  <si>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</si>
  <si>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</si>
  <si>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</si>
  <si>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</si>
  <si>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</si>
  <si>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</si>
  <si>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</si>
  <si>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</si>
  <si>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</si>
  <si>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</si>
  <si>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</si>
  <si>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</si>
  <si>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</si>
  <si>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</si>
  <si>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</si>
  <si>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</si>
  <si>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</si>
  <si>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</si>
  <si>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</si>
  <si>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</si>
  <si>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</si>
  <si>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</si>
  <si>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</si>
  <si>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</si>
  <si>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</si>
  <si>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</si>
  <si>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</si>
  <si>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</si>
  <si>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</si>
  <si>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</si>
  <si>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</si>
  <si>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</si>
  <si>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</si>
  <si>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</si>
  <si>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</si>
  <si>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</si>
  <si>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</si>
  <si>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</si>
  <si>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</si>
  <si>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</si>
  <si>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</si>
  <si>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</si>
  <si>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</si>
  <si>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</si>
  <si>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</si>
  <si>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</si>
  <si>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</si>
  <si>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</si>
  <si>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</si>
  <si>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</si>
  <si>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</si>
  <si>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</si>
  <si>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</si>
  <si>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</si>
  <si>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</si>
  <si>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</si>
  <si>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</si>
  <si>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</si>
  <si>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</si>
  <si>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</si>
  <si>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</si>
  <si>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</si>
  <si>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</si>
  <si>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</si>
  <si>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</si>
  <si>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</si>
  <si>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</si>
  <si>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</si>
  <si>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</si>
  <si>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</si>
  <si>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</si>
  <si>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</si>
  <si>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</si>
  <si>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</si>
  <si>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</si>
  <si>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</si>
  <si>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</si>
  <si>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</si>
  <si>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</si>
  <si>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</si>
  <si>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</si>
  <si>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</si>
  <si>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</si>
  <si>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</si>
  <si>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</si>
  <si>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</si>
  <si>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</si>
  <si>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</si>
  <si>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</si>
  <si>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</si>
  <si>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</si>
  <si>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</si>
  <si>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</si>
  <si>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</si>
  <si>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</si>
  <si>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</si>
  <si>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</si>
  <si>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</si>
  <si>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</si>
  <si>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</si>
  <si>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</si>
  <si>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</si>
  <si>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</si>
  <si>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</si>
  <si>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</si>
  <si>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</si>
  <si>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</si>
  <si>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</si>
  <si>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</si>
  <si>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</si>
  <si>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</si>
  <si>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</si>
  <si>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</si>
  <si>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</si>
  <si>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</si>
  <si>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</si>
  <si>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</si>
  <si>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</si>
  <si>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</si>
  <si>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</si>
  <si>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</si>
  <si>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</si>
  <si>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</si>
  <si>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</si>
  <si>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</si>
  <si>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</si>
  <si>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</si>
  <si>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</si>
  <si>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</si>
  <si>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</si>
  <si>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</si>
  <si>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</si>
  <si>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</si>
  <si>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</si>
  <si>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</si>
  <si>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</si>
  <si>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</si>
  <si>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</si>
  <si>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</si>
  <si>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</si>
  <si>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</si>
  <si>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</si>
  <si>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</si>
  <si>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</si>
  <si>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</si>
  <si>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</si>
  <si>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</si>
  <si>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</si>
  <si>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</si>
  <si>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</si>
  <si>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</si>
  <si>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</si>
  <si>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</si>
  <si>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</si>
  <si>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</si>
  <si>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</si>
  <si>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</si>
  <si>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</si>
  <si>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</si>
  <si>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</si>
  <si>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</si>
  <si>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</si>
  <si>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</si>
  <si>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</si>
  <si>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</si>
  <si>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</si>
  <si>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</si>
  <si>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</si>
  <si>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</si>
  <si>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</si>
  <si>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</si>
  <si>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</si>
  <si>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</si>
  <si>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</si>
  <si>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</si>
  <si>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</si>
  <si>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</si>
  <si>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</si>
  <si>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</si>
  <si>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</si>
  <si>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</si>
  <si>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</si>
  <si>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</si>
  <si>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</si>
  <si>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</si>
  <si>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</si>
  <si>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</si>
  <si>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</si>
  <si>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</si>
  <si>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</si>
  <si>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</si>
  <si>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</si>
  <si>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</si>
  <si>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</si>
  <si>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</si>
  <si>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</si>
  <si>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</si>
  <si>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</si>
  <si>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</si>
  <si>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</si>
  <si>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</si>
  <si>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</si>
  <si>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</si>
  <si>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</si>
  <si>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</si>
  <si>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</si>
  <si>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</si>
  <si>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</si>
  <si>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</si>
  <si>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</si>
  <si>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</si>
  <si>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</si>
  <si>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</si>
  <si>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</si>
  <si>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</si>
  <si>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</si>
  <si>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</si>
  <si>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</si>
  <si>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</si>
  <si>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</si>
  <si>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</si>
  <si>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</si>
  <si>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</si>
  <si>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</si>
  <si>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</si>
  <si>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</si>
  <si>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</si>
  <si>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</si>
  <si>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</si>
  <si>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</si>
  <si>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</si>
  <si>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</si>
  <si>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</si>
  <si>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</si>
  <si>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</si>
  <si>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</si>
  <si>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</si>
  <si>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</si>
  <si>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</si>
  <si>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</si>
  <si>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</si>
  <si>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</si>
  <si>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</si>
  <si>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</si>
  <si>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</si>
  <si>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</si>
  <si>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</si>
  <si>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</si>
  <si>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</si>
  <si>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</si>
  <si>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</si>
  <si>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</si>
  <si>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</si>
  <si>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</si>
  <si>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</si>
  <si>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</si>
  <si>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</si>
  <si>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</si>
  <si>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</si>
  <si>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</si>
  <si>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</si>
  <si>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</si>
  <si>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</si>
  <si>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</si>
  <si>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</si>
  <si>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</si>
  <si>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</si>
  <si>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</si>
  <si>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</si>
  <si>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</si>
  <si>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</si>
  <si>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</si>
  <si>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</si>
  <si>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</si>
  <si>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</si>
  <si>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</si>
  <si>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</si>
  <si>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</si>
  <si>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</si>
  <si>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</si>
  <si>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</si>
  <si>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</si>
  <si>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</si>
  <si>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</si>
  <si>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</si>
  <si>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</si>
  <si>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</si>
  <si>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</si>
  <si>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</si>
  <si>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</si>
  <si>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</si>
  <si>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</si>
  <si>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</si>
  <si>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</si>
  <si>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</si>
  <si>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</si>
  <si>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</si>
  <si>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</si>
  <si>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</si>
  <si>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</si>
  <si>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</si>
  <si>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</si>
  <si>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</si>
  <si>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</si>
  <si>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</si>
  <si>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</si>
  <si>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</si>
  <si>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</si>
  <si>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</si>
  <si>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</si>
  <si>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</si>
  <si>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</si>
  <si>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</si>
  <si>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</si>
  <si>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</si>
  <si>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</si>
  <si>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</si>
  <si>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</si>
  <si>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</si>
  <si>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</si>
  <si>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</si>
  <si>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</si>
  <si>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</si>
  <si>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</si>
  <si>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</si>
  <si>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</si>
  <si>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</si>
  <si>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</si>
  <si>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</si>
  <si>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</si>
  <si>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</si>
  <si>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</si>
  <si>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</si>
  <si>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</si>
  <si>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</si>
  <si>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</si>
  <si>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</si>
  <si>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</si>
  <si>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</si>
  <si>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</si>
  <si>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</si>
  <si>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</si>
  <si>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</si>
  <si>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</si>
  <si>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</si>
  <si>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</si>
  <si>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</si>
  <si>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</si>
  <si>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</si>
  <si>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</si>
  <si>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</si>
  <si>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</si>
  <si>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</si>
  <si>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</si>
  <si>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</si>
  <si>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</si>
  <si>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</si>
  <si>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</si>
  <si>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</si>
  <si>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</si>
  <si>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</si>
  <si>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</si>
  <si>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</si>
  <si>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</si>
  <si>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</si>
  <si>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</si>
  <si>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</si>
  <si>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</si>
  <si>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</si>
  <si>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</si>
  <si>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</si>
  <si>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</si>
  <si>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</si>
  <si>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</si>
  <si>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</si>
  <si>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</si>
  <si>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</si>
  <si>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</si>
  <si>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</si>
  <si>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</si>
  <si>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</si>
  <si>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</si>
  <si>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</si>
  <si>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</si>
  <si>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</si>
  <si>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</si>
  <si>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</si>
  <si>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</si>
  <si>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</si>
  <si>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</si>
  <si>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</si>
  <si>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</si>
  <si>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</si>
  <si>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</si>
  <si>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</si>
  <si>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</si>
  <si>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</si>
  <si>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</si>
  <si>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</si>
  <si>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</si>
  <si>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</si>
  <si>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</si>
  <si>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</si>
  <si>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</si>
  <si>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</si>
  <si>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</si>
  <si>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</si>
  <si>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</si>
  <si>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</si>
  <si>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</si>
  <si>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</si>
  <si>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</si>
  <si>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</si>
  <si>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</si>
  <si>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</si>
  <si>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</si>
  <si>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</si>
  <si>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</si>
  <si>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</si>
  <si>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</si>
  <si>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</si>
  <si>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</si>
  <si>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</si>
  <si>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</si>
  <si>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</si>
  <si>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</si>
  <si>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</si>
  <si>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</si>
  <si>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</si>
  <si>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</si>
  <si>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</si>
  <si>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</si>
  <si>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</si>
  <si>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</si>
  <si>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</si>
  <si>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</si>
  <si>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</si>
  <si>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</si>
  <si>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</si>
  <si>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</si>
  <si>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</si>
  <si>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</si>
  <si>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</si>
  <si>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</si>
  <si>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</si>
  <si>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</si>
  <si>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</si>
  <si>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</si>
  <si>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</si>
  <si>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</si>
  <si>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</si>
  <si>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</si>
  <si>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</si>
  <si>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</si>
  <si>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</si>
  <si>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</si>
  <si>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</si>
  <si>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</si>
  <si>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</si>
  <si>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</si>
  <si>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</si>
  <si>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</si>
  <si>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</si>
  <si>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</si>
  <si>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</si>
  <si>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</si>
  <si>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</si>
  <si>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</si>
  <si>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</si>
  <si>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</si>
  <si>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</si>
  <si>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</si>
  <si>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</si>
  <si>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</si>
  <si>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</si>
  <si>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</si>
  <si>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</si>
  <si>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</si>
  <si>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</si>
  <si>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</si>
  <si>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</si>
  <si>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</si>
  <si>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</si>
  <si>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</si>
  <si>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</si>
  <si>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</si>
  <si>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</si>
  <si>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</si>
  <si>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</si>
  <si>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</si>
  <si>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</si>
  <si>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</si>
  <si>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</si>
  <si>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</si>
  <si>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</si>
  <si>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</si>
  <si>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</si>
  <si>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</si>
  <si>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</si>
  <si>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</si>
  <si>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</si>
  <si>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</si>
  <si>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</si>
  <si>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</si>
  <si>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</si>
  <si>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</si>
  <si>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</si>
  <si>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</si>
  <si>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</si>
  <si>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</si>
  <si>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</si>
  <si>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</si>
  <si>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</si>
  <si>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</si>
  <si>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</si>
  <si>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</si>
  <si>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</si>
  <si>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</si>
  <si>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</si>
  <si>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</si>
  <si>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</si>
  <si>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</si>
  <si>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</si>
  <si>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</si>
  <si>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</si>
  <si>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</si>
  <si>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</si>
  <si>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</si>
  <si>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</si>
  <si>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</si>
  <si>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</si>
  <si>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</si>
  <si>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</si>
  <si>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</si>
  <si>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</si>
  <si>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</si>
  <si>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</si>
  <si>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</si>
  <si>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</si>
  <si>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</si>
  <si>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</si>
  <si>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</si>
  <si>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</si>
  <si>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</si>
  <si>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</si>
  <si>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</si>
  <si>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</si>
  <si>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</si>
  <si>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</si>
  <si>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</si>
  <si>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</si>
  <si>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</si>
  <si>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</si>
  <si>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</si>
  <si>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</si>
  <si>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</si>
  <si>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</si>
  <si>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</si>
  <si>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</si>
  <si>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</si>
  <si>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</si>
  <si>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</si>
  <si>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</si>
  <si>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</si>
  <si>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</si>
  <si>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</si>
  <si>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</si>
  <si>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</si>
  <si>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</si>
  <si>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</si>
  <si>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</si>
  <si>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</si>
  <si>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</si>
  <si>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</si>
  <si>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</si>
  <si>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</si>
  <si>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</si>
  <si>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</si>
  <si>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</si>
  <si>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</si>
  <si>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</si>
  <si>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</si>
  <si>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</si>
  <si>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</si>
  <si>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</si>
  <si>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</si>
  <si>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</si>
  <si>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</si>
  <si>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</si>
  <si>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</si>
  <si>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</si>
  <si>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</si>
  <si>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</si>
  <si>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</si>
  <si>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</si>
  <si>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</si>
  <si>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</si>
  <si>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</si>
  <si>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</si>
  <si>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</si>
  <si>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</si>
  <si>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</si>
  <si>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</si>
  <si>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</si>
  <si>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</si>
  <si>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</si>
  <si>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</si>
  <si>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</si>
  <si>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</si>
  <si>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</si>
  <si>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</si>
  <si>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</si>
  <si>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</si>
  <si>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</si>
  <si>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</si>
  <si>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</si>
  <si>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</si>
  <si>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</si>
  <si>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</si>
  <si>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</si>
  <si>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</si>
  <si>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</si>
  <si>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</si>
  <si>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</si>
  <si>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</si>
  <si>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</si>
  <si>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</si>
  <si>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</si>
  <si>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</si>
  <si>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</si>
  <si>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</si>
  <si>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</si>
  <si>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</si>
  <si>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</si>
  <si>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</si>
  <si>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</si>
  <si>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</si>
  <si>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</si>
  <si>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</si>
  <si>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</si>
  <si>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</si>
  <si>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</si>
  <si>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</si>
  <si>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</si>
  <si>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</si>
  <si>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</si>
  <si>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</si>
  <si>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</si>
  <si>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</si>
  <si>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</si>
  <si>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</si>
  <si>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</si>
  <si>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</si>
  <si>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</si>
  <si>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</si>
  <si>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</si>
  <si>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</si>
  <si>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</si>
  <si>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</si>
  <si>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</si>
  <si>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</si>
  <si>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</si>
  <si>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</si>
  <si>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</si>
  <si>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</si>
  <si>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</si>
  <si>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</si>
  <si>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</si>
  <si>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</si>
  <si>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</si>
  <si>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</si>
  <si>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</si>
  <si>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</si>
  <si>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</si>
  <si>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</si>
  <si>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</si>
  <si>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</si>
  <si>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</si>
  <si>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</si>
  <si>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</si>
  <si>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</si>
  <si>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</si>
  <si>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</si>
  <si>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</si>
  <si>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</si>
  <si>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</si>
  <si>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</si>
  <si>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</si>
  <si>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</si>
  <si>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</si>
  <si>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</si>
  <si>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</si>
  <si>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</si>
  <si>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</si>
  <si>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</si>
  <si>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</si>
  <si>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</si>
  <si>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</si>
  <si>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</si>
  <si>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</si>
  <si>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</si>
  <si>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</si>
  <si>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</si>
  <si>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</si>
  <si>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</si>
  <si>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</si>
  <si>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</si>
  <si>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</si>
  <si>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</si>
  <si>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</si>
  <si>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</si>
  <si>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</si>
  <si>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</si>
  <si>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</si>
  <si>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</si>
  <si>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</si>
  <si>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</si>
  <si>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</si>
  <si>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</si>
  <si>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</si>
  <si>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</si>
  <si>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</si>
  <si>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</si>
  <si>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</si>
  <si>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</si>
  <si>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</si>
  <si>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</si>
  <si>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</si>
  <si>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</si>
  <si>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</si>
  <si>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</si>
  <si>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</si>
  <si>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</si>
  <si>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</si>
  <si>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</si>
  <si>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</si>
  <si>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</si>
  <si>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</si>
  <si>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</si>
  <si>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</si>
  <si>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</si>
  <si>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</si>
  <si>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</si>
  <si>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</si>
  <si>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</si>
  <si>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</si>
  <si>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</si>
  <si>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</si>
  <si>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</si>
  <si>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</si>
  <si>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</si>
  <si>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</si>
  <si>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</si>
  <si>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</si>
  <si>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</si>
  <si>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</si>
  <si>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</si>
  <si>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</si>
  <si>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</si>
  <si>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</si>
  <si>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</si>
  <si>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</si>
  <si>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</si>
  <si>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</si>
  <si>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</si>
  <si>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</si>
  <si>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</si>
  <si>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</si>
  <si>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</si>
  <si>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</si>
  <si>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</si>
  <si>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</si>
  <si>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</si>
  <si>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</si>
  <si>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</si>
  <si>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</si>
  <si>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</si>
  <si>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</si>
  <si>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</si>
  <si>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</si>
  <si>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</si>
  <si>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</si>
  <si>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</si>
  <si>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</si>
  <si>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</si>
  <si>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</si>
  <si>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</si>
  <si>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</si>
  <si>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</si>
  <si>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</si>
  <si>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</si>
  <si>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</si>
  <si>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</si>
  <si>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</si>
  <si>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</si>
  <si>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</si>
  <si>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</si>
  <si>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</si>
  <si>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</si>
  <si>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</si>
  <si>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</si>
  <si>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</si>
  <si>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</si>
  <si>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</si>
  <si>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</si>
  <si>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</si>
  <si>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</si>
  <si>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</si>
  <si>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</si>
  <si>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</si>
  <si>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</si>
  <si>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</si>
  <si>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</si>
  <si>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</si>
  <si>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</si>
  <si>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</si>
  <si>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</si>
  <si>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</si>
  <si>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</si>
  <si>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</si>
  <si>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</si>
  <si>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</si>
  <si>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</si>
  <si>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</si>
  <si>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</si>
  <si>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</si>
  <si>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</si>
  <si>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</si>
  <si>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</si>
  <si>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</si>
  <si>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</si>
  <si>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</si>
  <si>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</si>
  <si>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</si>
  <si>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</si>
  <si>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</si>
  <si>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</si>
  <si>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</si>
  <si>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</si>
  <si>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</si>
  <si>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</si>
  <si>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</si>
  <si>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</si>
  <si>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</si>
  <si>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</si>
  <si>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</si>
  <si>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</si>
  <si>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</si>
  <si>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</si>
  <si>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</si>
  <si>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</si>
  <si>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</si>
  <si>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</si>
  <si>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</si>
  <si>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</si>
  <si>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</si>
  <si>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</si>
  <si>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</si>
  <si>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</si>
  <si>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</si>
  <si>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</si>
  <si>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</si>
  <si>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</si>
  <si>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</si>
  <si>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</si>
  <si>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</si>
  <si>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</si>
  <si>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</si>
  <si>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</si>
  <si>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</si>
  <si>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</si>
  <si>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</si>
  <si>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</si>
  <si>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</si>
  <si>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</si>
  <si>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</si>
  <si>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</si>
  <si>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</si>
  <si>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</si>
  <si>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</si>
  <si>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</si>
  <si>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</si>
  <si>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</si>
  <si>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</si>
  <si>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</si>
  <si>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</si>
  <si>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</si>
  <si>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</si>
  <si>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</si>
  <si>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</si>
  <si>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</si>
  <si>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</si>
  <si>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</si>
  <si>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</si>
  <si>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</si>
  <si>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</si>
  <si>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</si>
  <si>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</si>
  <si>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</si>
  <si>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</si>
  <si>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</si>
  <si>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</si>
  <si>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</si>
  <si>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</si>
  <si>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</si>
  <si>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</si>
  <si>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</si>
  <si>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</si>
  <si>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</si>
  <si>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</si>
  <si>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</si>
  <si>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</si>
  <si>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</si>
  <si>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</si>
  <si>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</si>
  <si>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</si>
  <si>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</si>
  <si>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</si>
  <si>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</si>
  <si>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</si>
  <si>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</si>
  <si>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</si>
  <si>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</si>
  <si>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</si>
  <si>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</si>
  <si>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</si>
  <si>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</si>
  <si>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</si>
  <si>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</si>
  <si>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</si>
  <si>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</si>
  <si>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</si>
  <si>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</si>
  <si>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</si>
  <si>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</si>
  <si>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</si>
  <si>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</si>
  <si>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</si>
  <si>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</si>
  <si>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</si>
  <si>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</si>
  <si>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</si>
  <si>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</si>
  <si>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</si>
  <si>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</si>
  <si>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</si>
  <si>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</si>
  <si>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</si>
  <si>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</si>
  <si>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</si>
  <si>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</si>
  <si>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</si>
  <si>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</si>
  <si>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</si>
  <si>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</si>
  <si>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</si>
  <si>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</si>
  <si>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</si>
  <si>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</si>
  <si>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</si>
  <si>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</si>
  <si>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</si>
  <si>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</si>
  <si>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</si>
  <si>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</si>
  <si>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</si>
  <si>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</si>
  <si>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</si>
  <si>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</si>
  <si>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</si>
  <si>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</si>
  <si>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</si>
  <si>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</si>
  <si>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</si>
  <si>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</si>
  <si>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</si>
  <si>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</si>
  <si>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</si>
  <si>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</si>
  <si>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</si>
  <si>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</si>
  <si>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</si>
  <si>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</si>
  <si>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</si>
  <si>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</si>
  <si>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</si>
  <si>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</si>
  <si>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</si>
  <si>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</si>
  <si>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</si>
  <si>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</si>
  <si>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</si>
  <si>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</si>
  <si>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</si>
  <si>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</si>
  <si>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</si>
  <si>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</si>
  <si>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</si>
  <si>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</si>
  <si>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</si>
  <si>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</si>
  <si>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</si>
  <si>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</si>
  <si>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</si>
  <si>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</si>
  <si>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</si>
  <si>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</si>
  <si>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</si>
  <si>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</si>
  <si>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</si>
  <si>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</si>
  <si>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</si>
  <si>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</si>
  <si>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</si>
  <si>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</si>
  <si>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</si>
  <si>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</si>
  <si>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</si>
  <si>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</si>
  <si>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</si>
  <si>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</si>
  <si>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</si>
  <si>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</si>
  <si>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</si>
  <si>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</si>
  <si>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</si>
  <si>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</si>
  <si>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</si>
  <si>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</si>
  <si>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</si>
  <si>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</si>
  <si>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</si>
  <si>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</si>
  <si>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</si>
  <si>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</si>
  <si>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</si>
  <si>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</si>
  <si>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</si>
  <si>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</si>
  <si>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</si>
  <si>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</si>
  <si>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</si>
  <si>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</si>
  <si>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</si>
  <si>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</si>
  <si>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</si>
  <si>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</si>
  <si>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</si>
  <si>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</si>
  <si>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</si>
  <si>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</si>
  <si>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</si>
  <si>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</si>
  <si>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</si>
  <si>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</si>
  <si>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</si>
  <si>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</si>
  <si>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</si>
  <si>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</si>
  <si>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</si>
  <si>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</si>
  <si>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</si>
  <si>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</si>
  <si>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</si>
  <si>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</si>
  <si>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</si>
  <si>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</si>
  <si>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</si>
  <si>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</si>
  <si>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</si>
  <si>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</si>
  <si>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</si>
  <si>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</si>
  <si>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</si>
  <si>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</si>
  <si>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</si>
  <si>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</si>
  <si>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</si>
  <si>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</si>
  <si>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</si>
  <si>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</si>
  <si>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</si>
  <si>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</si>
  <si>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</si>
  <si>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</si>
  <si>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</si>
  <si>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</si>
  <si>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</si>
  <si>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</si>
  <si>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</si>
  <si>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</si>
  <si>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</si>
  <si>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</si>
  <si>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</si>
  <si>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</si>
  <si>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</si>
  <si>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</si>
  <si>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</si>
  <si>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</si>
  <si>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</si>
  <si>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</si>
  <si>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</si>
  <si>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</si>
  <si>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</si>
  <si>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</si>
  <si>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</si>
  <si>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</si>
  <si>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</si>
  <si>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</si>
  <si>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</si>
  <si>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</si>
  <si>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</si>
  <si>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</si>
  <si>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</si>
  <si>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</si>
  <si>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</si>
  <si>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</si>
  <si>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</si>
  <si>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</si>
  <si>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</si>
  <si>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</si>
  <si>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</si>
  <si>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</si>
  <si>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</si>
  <si>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</si>
  <si>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</si>
  <si>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</si>
  <si>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</si>
  <si>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</si>
  <si>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</si>
  <si>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</si>
  <si>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</si>
  <si>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</si>
  <si>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</si>
  <si>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</si>
  <si>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</si>
  <si>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</si>
  <si>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</si>
  <si>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</si>
  <si>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</si>
  <si>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</si>
  <si>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</si>
  <si>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</si>
  <si>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</si>
  <si>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</si>
  <si>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</si>
  <si>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</si>
  <si>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</si>
  <si>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</si>
  <si>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</si>
  <si>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</si>
  <si>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</si>
  <si>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</si>
  <si>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</si>
  <si>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</si>
  <si>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</si>
  <si>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</si>
  <si>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</si>
  <si>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</si>
  <si>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</si>
  <si>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</si>
  <si>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</si>
  <si>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</si>
  <si>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</si>
  <si>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</si>
  <si>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</si>
  <si>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</si>
  <si>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</si>
  <si>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</si>
  <si>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</si>
  <si>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</si>
  <si>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</si>
  <si>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</si>
  <si>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</si>
  <si>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</si>
  <si>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</si>
  <si>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</si>
  <si>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</si>
  <si>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</si>
  <si>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</si>
  <si>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</si>
  <si>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</si>
  <si>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</si>
  <si>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</si>
  <si>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</si>
  <si>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</si>
  <si>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</si>
  <si>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</si>
  <si>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</si>
  <si>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</si>
  <si>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</si>
  <si>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</si>
  <si>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</si>
  <si>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</si>
  <si>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</si>
  <si>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</si>
  <si>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</si>
  <si>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</si>
  <si>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</si>
  <si>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</si>
  <si>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</si>
  <si>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</si>
  <si>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</si>
  <si>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</si>
  <si>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</si>
  <si>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</si>
  <si>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</si>
  <si>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</si>
  <si>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</si>
  <si>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</si>
  <si>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</si>
  <si>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</si>
  <si>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</si>
  <si>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</si>
  <si>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</si>
  <si>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</si>
  <si>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</si>
  <si>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</si>
  <si>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</si>
  <si>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</si>
  <si>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</si>
  <si>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</si>
  <si>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</si>
  <si>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</si>
  <si>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</si>
  <si>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</si>
  <si>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</si>
  <si>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</si>
  <si>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</si>
  <si>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</si>
  <si>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</si>
  <si>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</si>
  <si>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</si>
  <si>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</si>
  <si>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</si>
  <si>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</si>
  <si>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</si>
  <si>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</si>
  <si>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</si>
  <si>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</si>
  <si>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</si>
  <si>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</si>
  <si>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</si>
  <si>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</si>
  <si>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</si>
  <si>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</si>
  <si>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</si>
  <si>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</si>
  <si>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</si>
  <si>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</si>
  <si>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</si>
  <si>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</si>
  <si>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</si>
  <si>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</si>
  <si>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</si>
  <si>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</si>
  <si>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</si>
  <si>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</si>
  <si>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</si>
  <si>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</si>
  <si>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</si>
  <si>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</si>
  <si>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</si>
  <si>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</si>
  <si>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</si>
  <si>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</si>
  <si>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</si>
  <si>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</si>
  <si>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</si>
  <si>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</si>
  <si>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</si>
  <si>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</si>
  <si>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</si>
  <si>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</si>
  <si>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</si>
  <si>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</si>
  <si>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</si>
  <si>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</si>
  <si>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</si>
  <si>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</si>
  <si>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</si>
  <si>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</si>
  <si>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</si>
  <si>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</si>
  <si>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</si>
  <si>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</si>
  <si>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</si>
  <si>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</si>
  <si>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</si>
  <si>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</si>
  <si>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</si>
  <si>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</si>
  <si>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</si>
  <si>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</si>
  <si>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</si>
  <si>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</si>
  <si>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</si>
  <si>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</si>
  <si>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</si>
  <si>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</si>
  <si>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</si>
  <si>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</si>
  <si>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</si>
  <si>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</si>
  <si>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</si>
  <si>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</si>
  <si>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</si>
  <si>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</si>
  <si>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</si>
  <si>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</si>
  <si>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</si>
  <si>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</si>
  <si>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</si>
  <si>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</si>
  <si>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</si>
  <si>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</si>
  <si>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</si>
  <si>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</si>
  <si>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</si>
  <si>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</si>
  <si>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</si>
  <si>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</si>
  <si>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</si>
  <si>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</si>
  <si>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</si>
  <si>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</si>
  <si>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</si>
  <si>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</si>
  <si>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</si>
  <si>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</si>
  <si>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</si>
  <si>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</si>
  <si>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</si>
  <si>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</si>
  <si>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</si>
  <si>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</si>
  <si>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</si>
  <si>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</si>
  <si>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</si>
  <si>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</si>
  <si>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</si>
  <si>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</si>
  <si>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</si>
  <si>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</si>
  <si>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</si>
  <si>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</si>
  <si>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</si>
  <si>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</si>
  <si>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</si>
  <si>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</si>
  <si>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</si>
  <si>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</si>
  <si>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</si>
  <si>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</si>
  <si>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</si>
  <si>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</si>
  <si>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</si>
  <si>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</si>
  <si>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</si>
  <si>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</si>
  <si>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</si>
  <si>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</si>
  <si>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</si>
  <si>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</si>
  <si>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</si>
  <si>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</si>
  <si>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</si>
  <si>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</si>
  <si>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</si>
  <si>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</si>
  <si>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</si>
  <si>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</si>
  <si>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</si>
  <si>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</si>
  <si>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</si>
  <si>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</si>
  <si>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</si>
  <si>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</si>
  <si>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</si>
  <si>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</si>
  <si>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</si>
  <si>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</si>
  <si>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</si>
  <si>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</si>
  <si>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</si>
  <si>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</si>
  <si>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</si>
  <si>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</si>
  <si>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</si>
  <si>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</si>
  <si>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</si>
  <si>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</si>
  <si>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</si>
  <si>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</si>
  <si>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</si>
  <si>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</si>
  <si>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</si>
  <si>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</si>
  <si>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</si>
  <si>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</si>
  <si>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</si>
  <si>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</si>
  <si>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</si>
  <si>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</si>
  <si>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</si>
  <si>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</si>
  <si>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</si>
  <si>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</si>
  <si>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</si>
  <si>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</si>
  <si>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</si>
  <si>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</si>
  <si>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</si>
  <si>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</si>
  <si>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</si>
  <si>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</si>
  <si>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</si>
  <si>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</si>
  <si>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</si>
  <si>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</si>
  <si>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</si>
  <si>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</si>
  <si>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</si>
  <si>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</si>
  <si>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</si>
  <si>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</si>
  <si>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</si>
  <si>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</si>
  <si>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</si>
  <si>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</si>
  <si>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</si>
  <si>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</si>
  <si>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</si>
  <si>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</si>
  <si>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</si>
  <si>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</si>
  <si>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</si>
  <si>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</si>
  <si>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</si>
  <si>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</si>
  <si>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</si>
  <si>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</si>
  <si>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</si>
  <si>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</si>
  <si>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</si>
  <si>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</si>
  <si>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</si>
  <si>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</si>
  <si>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</si>
  <si>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</si>
  <si>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</si>
  <si>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</si>
  <si>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</si>
  <si>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</si>
  <si>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</si>
  <si>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</si>
  <si>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</si>
  <si>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</si>
  <si>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</si>
  <si>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</si>
  <si>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</si>
  <si>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</si>
  <si>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</si>
  <si>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</si>
  <si>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</si>
  <si>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</si>
  <si>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</si>
  <si>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</si>
  <si>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</si>
  <si>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</si>
  <si>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</si>
  <si>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</si>
  <si>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</si>
  <si>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</si>
  <si>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</si>
  <si>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</si>
  <si>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</si>
  <si>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</si>
  <si>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</si>
  <si>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</si>
  <si>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</si>
  <si>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</si>
  <si>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</si>
  <si>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</si>
  <si>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</si>
  <si>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</si>
  <si>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</si>
  <si>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</si>
  <si>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</si>
  <si>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</si>
  <si>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</si>
  <si>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</si>
  <si>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</si>
  <si>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</si>
  <si>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</si>
  <si>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</si>
  <si>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</si>
  <si>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</si>
  <si>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</si>
  <si>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</si>
  <si>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</si>
  <si>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</si>
  <si>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</si>
  <si>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</si>
  <si>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</si>
  <si>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</si>
  <si>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</si>
  <si>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</si>
  <si>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</si>
  <si>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</si>
  <si>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</si>
  <si>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</si>
  <si>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</si>
  <si>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</si>
  <si>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</si>
  <si>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</si>
  <si>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</si>
  <si>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</si>
  <si>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</si>
  <si>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</si>
  <si>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</si>
  <si>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</si>
  <si>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</si>
  <si>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</si>
  <si>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</si>
  <si>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</si>
  <si>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</si>
  <si>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</si>
  <si>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</si>
  <si>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</si>
  <si>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</si>
  <si>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</si>
  <si>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</si>
  <si>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</si>
  <si>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</si>
  <si>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</si>
  <si>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</si>
  <si>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</si>
  <si>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</si>
  <si>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</si>
  <si>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</si>
  <si>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</si>
  <si>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</si>
  <si>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</si>
  <si>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</si>
  <si>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</si>
  <si>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</si>
  <si>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</si>
  <si>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</si>
  <si>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</si>
  <si>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</si>
  <si>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</si>
  <si>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</si>
  <si>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</si>
  <si>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</si>
  <si>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</si>
  <si>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</si>
  <si>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</si>
  <si>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</si>
  <si>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</si>
  <si>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</si>
  <si>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</si>
  <si>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</si>
  <si>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</si>
  <si>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</si>
  <si>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</si>
  <si>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</si>
  <si>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</si>
  <si>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</si>
  <si>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</si>
  <si>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</si>
  <si>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</si>
  <si>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</si>
  <si>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</si>
  <si>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</si>
  <si>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</si>
  <si>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</si>
  <si>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</si>
  <si>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</si>
  <si>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</si>
  <si>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</si>
  <si>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</si>
  <si>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</si>
  <si>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</si>
  <si>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</si>
  <si>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</si>
  <si>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</si>
  <si>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</si>
  <si>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</si>
  <si>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</si>
  <si>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</si>
  <si>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</si>
  <si>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</si>
  <si>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</si>
  <si>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</si>
  <si>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</si>
  <si>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</si>
  <si>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</si>
  <si>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</si>
  <si>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</si>
  <si>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</si>
  <si>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</si>
  <si>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</si>
  <si>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</si>
  <si>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</si>
  <si>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</si>
  <si>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</si>
  <si>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</si>
  <si>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</si>
  <si>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</si>
  <si>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</si>
  <si>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</si>
  <si>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</si>
  <si>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</si>
  <si>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</si>
  <si>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</si>
  <si>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</si>
  <si>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</si>
  <si>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</si>
  <si>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</si>
  <si>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</si>
  <si>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</si>
  <si>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</si>
  <si>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</si>
  <si>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</si>
  <si>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</si>
  <si>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</si>
  <si>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</si>
  <si>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</si>
  <si>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</si>
  <si>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</si>
  <si>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</si>
  <si>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</si>
  <si>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</si>
  <si>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</si>
  <si>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</si>
  <si>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</si>
  <si>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</si>
  <si>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</si>
  <si>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</si>
  <si>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</si>
  <si>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</si>
  <si>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</si>
  <si>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</si>
  <si>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</si>
  <si>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</si>
  <si>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</si>
  <si>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</si>
  <si>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</si>
  <si>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</si>
  <si>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</si>
  <si>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</si>
  <si>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</si>
  <si>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</si>
  <si>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</si>
  <si>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</si>
  <si>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</si>
  <si>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</si>
  <si>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</si>
  <si>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</si>
  <si>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</si>
  <si>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</si>
  <si>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</si>
  <si>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</si>
  <si>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</si>
  <si>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</si>
  <si>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</si>
  <si>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</si>
  <si>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</si>
  <si>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</si>
  <si>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</si>
  <si>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</si>
  <si>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</si>
  <si>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</si>
  <si>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</si>
  <si>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</si>
  <si>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</si>
  <si>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</si>
  <si>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</si>
  <si>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</si>
  <si>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</si>
  <si>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</si>
  <si>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</si>
  <si>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</si>
  <si>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</si>
  <si>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</si>
  <si>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</si>
  <si>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</si>
  <si>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</si>
  <si>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</si>
  <si>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</si>
  <si>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</si>
  <si>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</si>
  <si>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</si>
  <si>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</si>
  <si>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</si>
  <si>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</si>
  <si>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</si>
  <si>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</si>
  <si>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</si>
  <si>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</si>
  <si>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</si>
  <si>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</si>
  <si>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</si>
  <si>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</si>
  <si>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</si>
  <si>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</si>
  <si>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</si>
  <si>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</si>
  <si>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</si>
  <si>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</si>
  <si>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</si>
  <si>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</si>
  <si>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</si>
  <si>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</si>
  <si>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</si>
  <si>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</si>
  <si>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</si>
  <si>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</si>
  <si>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</si>
  <si>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</si>
  <si>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</si>
  <si>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</si>
  <si>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</si>
  <si>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</si>
  <si>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</si>
  <si>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</si>
  <si>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</si>
  <si>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</si>
  <si>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</si>
  <si>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</si>
  <si>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</si>
  <si>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</si>
  <si>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</si>
  <si>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</si>
  <si>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</si>
  <si>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</si>
  <si>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</si>
  <si>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</si>
  <si>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</si>
  <si>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</si>
  <si>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</si>
  <si>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</si>
  <si>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</si>
  <si>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</si>
  <si>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</si>
  <si>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</si>
  <si>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</si>
  <si>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</si>
  <si>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</si>
  <si>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</si>
  <si>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</si>
  <si>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</si>
  <si>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</si>
  <si>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</si>
  <si>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</si>
  <si>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</si>
  <si>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</si>
  <si>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</si>
  <si>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</si>
  <si>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</si>
  <si>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</si>
  <si>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</si>
  <si>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</si>
  <si>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</si>
  <si>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</si>
  <si>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</si>
  <si>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</si>
  <si>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</si>
  <si>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</si>
  <si>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</si>
  <si>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</si>
  <si>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</si>
  <si>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</si>
  <si>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</si>
  <si>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</si>
  <si>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</si>
  <si>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</si>
  <si>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</si>
  <si>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</si>
  <si>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</si>
  <si>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</si>
  <si>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</si>
  <si>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</si>
  <si>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</si>
  <si>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</si>
  <si>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</si>
  <si>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</si>
  <si>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</si>
  <si>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</si>
  <si>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</si>
  <si>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</si>
  <si>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</si>
  <si>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</si>
  <si>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</si>
  <si>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</si>
  <si>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</si>
  <si>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</si>
  <si>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</si>
  <si>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</si>
  <si>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</si>
  <si>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</si>
  <si>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</si>
  <si>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</si>
  <si>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</si>
  <si>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</si>
  <si>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</si>
  <si>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</si>
  <si>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</si>
  <si>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</si>
  <si>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</si>
  <si>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</si>
  <si>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</si>
  <si>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</si>
  <si>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</si>
  <si>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</si>
  <si>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</si>
  <si>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</si>
  <si>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</si>
  <si>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</si>
  <si>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</si>
  <si>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</si>
  <si>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</si>
  <si>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</si>
  <si>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</si>
  <si>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</si>
  <si>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</si>
  <si>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</si>
  <si>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</si>
  <si>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</si>
  <si>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</si>
  <si>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</si>
  <si>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</si>
  <si>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</si>
  <si>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</si>
  <si>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</si>
  <si>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</si>
  <si>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</si>
  <si>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</si>
  <si>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</si>
  <si>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</si>
  <si>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</si>
  <si>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</si>
  <si>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</si>
  <si>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</si>
  <si>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</si>
  <si>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</si>
  <si>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</si>
  <si>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</si>
  <si>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</si>
  <si>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</si>
  <si>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</si>
  <si>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</si>
  <si>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</si>
  <si>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</si>
  <si>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</si>
  <si>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</si>
  <si>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</si>
  <si>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</si>
  <si>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</si>
  <si>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</si>
  <si>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</si>
  <si>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</si>
  <si>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</si>
  <si>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</si>
  <si>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</si>
  <si>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</si>
  <si>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</si>
  <si>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</si>
  <si>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</si>
  <si>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</si>
  <si>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</si>
  <si>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</si>
  <si>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</si>
  <si>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</si>
  <si>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</si>
  <si>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</si>
  <si>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</si>
  <si>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</si>
  <si>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</si>
  <si>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</si>
  <si>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</si>
  <si>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</si>
  <si>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</si>
  <si>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</si>
  <si>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</si>
  <si>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</si>
  <si>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</si>
  <si>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</si>
  <si>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</si>
  <si>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</si>
  <si>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</si>
  <si>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</si>
  <si>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</si>
  <si>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</si>
  <si>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</si>
  <si>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</si>
  <si>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</si>
  <si>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</si>
  <si>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</si>
  <si>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</si>
  <si>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</si>
  <si>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</si>
  <si>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</si>
  <si>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</si>
  <si>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</si>
  <si>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</si>
  <si>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</si>
  <si>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</si>
  <si>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</si>
  <si>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</si>
  <si>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</si>
  <si>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</si>
  <si>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</si>
  <si>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</si>
  <si>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</si>
  <si>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</si>
  <si>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</si>
  <si>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</si>
  <si>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</si>
  <si>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</si>
  <si>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</si>
  <si>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</si>
  <si>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</si>
  <si>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</si>
  <si>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</si>
  <si>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</si>
  <si>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</si>
  <si>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</si>
  <si>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</si>
  <si>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</si>
  <si>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</si>
  <si>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</si>
  <si>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</si>
  <si>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</si>
  <si>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</si>
  <si>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</si>
  <si>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</si>
  <si>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</si>
  <si>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</si>
  <si>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</si>
  <si>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</si>
  <si>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</si>
  <si>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</si>
  <si>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</si>
  <si>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</si>
  <si>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</si>
  <si>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</si>
  <si>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</si>
  <si>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</si>
  <si>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</si>
  <si>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</si>
  <si>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</si>
  <si>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</si>
  <si>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</si>
  <si>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</si>
  <si>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</si>
  <si>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</si>
  <si>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</si>
  <si>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</si>
  <si>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</si>
  <si>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</si>
  <si>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</si>
  <si>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</si>
  <si>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</si>
  <si>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</si>
  <si>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</si>
  <si>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</si>
  <si>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</si>
  <si>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</si>
  <si>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</si>
  <si>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</si>
  <si>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</si>
  <si>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</si>
  <si>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</si>
  <si>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</si>
  <si>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</si>
  <si>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</si>
  <si>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</si>
  <si>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</si>
  <si>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</si>
  <si>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</si>
  <si>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</si>
  <si>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</si>
  <si>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</si>
  <si>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</si>
  <si>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</si>
  <si>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</si>
  <si>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</si>
  <si>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</si>
  <si>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</si>
  <si>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</si>
  <si>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</si>
  <si>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</si>
  <si>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</si>
  <si>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</si>
  <si>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</si>
  <si>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</si>
  <si>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</si>
  <si>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</si>
  <si>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</si>
  <si>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</si>
  <si>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</si>
  <si>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</si>
  <si>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</si>
  <si>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</si>
  <si>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</si>
  <si>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</si>
  <si>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</si>
  <si>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</si>
  <si>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</si>
  <si>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</si>
  <si>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</si>
  <si>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</si>
  <si>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</si>
  <si>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</si>
  <si>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</si>
  <si>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</si>
  <si>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</si>
  <si>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</si>
  <si>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</si>
  <si>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</si>
  <si>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</si>
  <si>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</si>
  <si>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</si>
  <si>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</si>
  <si>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</si>
  <si>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</si>
  <si>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</si>
  <si>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</si>
  <si>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</si>
  <si>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</si>
  <si>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</si>
  <si>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</si>
  <si>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</si>
  <si>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</si>
  <si>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</si>
  <si>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</si>
  <si>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</si>
  <si>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</si>
  <si>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</si>
  <si>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</si>
  <si>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</si>
  <si>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</si>
  <si>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</si>
  <si>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</si>
  <si>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</si>
  <si>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</si>
  <si>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</si>
  <si>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</si>
  <si>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</si>
  <si>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</si>
  <si>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</si>
  <si>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</si>
  <si>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</si>
  <si>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</si>
  <si>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</si>
  <si>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</si>
  <si>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</si>
  <si>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</si>
  <si>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</si>
  <si>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</si>
  <si>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</si>
  <si>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</si>
  <si>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</si>
  <si>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</si>
  <si>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</si>
  <si>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</si>
  <si>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</si>
  <si>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</si>
  <si>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</si>
  <si>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</si>
  <si>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</si>
  <si>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</si>
  <si>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</si>
  <si>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</si>
  <si>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</si>
  <si>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</si>
  <si>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</si>
  <si>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</si>
  <si>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</si>
  <si>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</si>
  <si>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</si>
  <si>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</si>
  <si>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</si>
  <si>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</si>
  <si>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</si>
  <si>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</si>
  <si>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</si>
  <si>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</si>
  <si>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</si>
  <si>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</si>
  <si>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</si>
  <si>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</si>
  <si>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</si>
  <si>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</si>
  <si>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</si>
  <si>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</si>
  <si>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</si>
  <si>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</si>
  <si>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</si>
  <si>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</si>
  <si>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</si>
  <si>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</si>
  <si>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</si>
  <si>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</si>
  <si>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</si>
  <si>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</si>
  <si>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</si>
  <si>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</si>
  <si>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</si>
  <si>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</si>
  <si>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</si>
  <si>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</si>
  <si>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</si>
  <si>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</si>
  <si>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</si>
  <si>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</si>
  <si>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</si>
  <si>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</si>
  <si>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</si>
  <si>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</si>
  <si>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</si>
  <si>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</si>
  <si>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</si>
  <si>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</si>
  <si>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</si>
  <si>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</si>
  <si>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</si>
  <si>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</si>
  <si>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</si>
  <si>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</si>
  <si>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</si>
  <si>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</si>
  <si>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</si>
  <si>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</si>
  <si>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</si>
  <si>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</si>
  <si>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</si>
  <si>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</si>
  <si>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</si>
  <si>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</si>
  <si>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</si>
  <si>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</si>
  <si>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</si>
  <si>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</si>
  <si>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</si>
  <si>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</si>
  <si>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</si>
  <si>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</si>
  <si>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</si>
  <si>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</si>
  <si>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</si>
  <si>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</si>
  <si>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</si>
  <si>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</si>
  <si>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</si>
  <si>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</si>
  <si>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</si>
  <si>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</si>
  <si>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</si>
  <si>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</si>
  <si>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</si>
  <si>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</si>
  <si>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</si>
  <si>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</si>
  <si>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</si>
  <si>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</si>
  <si>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</si>
  <si>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</si>
  <si>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</si>
  <si>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</si>
  <si>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</si>
  <si>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</si>
  <si>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</si>
  <si>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</si>
  <si>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</si>
  <si>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</si>
  <si>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</si>
  <si>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</si>
  <si>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</si>
  <si>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</si>
  <si>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</si>
  <si>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</si>
  <si>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</si>
  <si>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</si>
  <si>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</si>
  <si>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</si>
  <si>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</si>
  <si>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</si>
  <si>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</si>
  <si>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</si>
  <si>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</si>
  <si>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</si>
  <si>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</si>
  <si>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</si>
  <si>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</si>
  <si>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</si>
  <si>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</si>
  <si>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</si>
  <si>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</si>
  <si>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</si>
  <si>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</si>
  <si>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</si>
  <si>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</si>
  <si>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</si>
  <si>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</si>
  <si>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</si>
  <si>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</si>
  <si>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</si>
  <si>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</si>
  <si>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</si>
  <si>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</si>
  <si>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</si>
  <si>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</si>
  <si>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</si>
  <si>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</si>
  <si>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</si>
  <si>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</si>
  <si>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</si>
  <si>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</si>
  <si>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</si>
  <si>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</si>
  <si>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</si>
  <si>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</si>
  <si>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</si>
  <si>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</si>
  <si>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</si>
  <si>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</si>
  <si>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</si>
  <si>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</si>
  <si>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</si>
  <si>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</si>
  <si>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</si>
  <si>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</si>
  <si>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</si>
  <si>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</si>
  <si>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</si>
  <si>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</si>
  <si>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</si>
  <si>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</si>
  <si>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</si>
  <si>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</si>
  <si>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</si>
  <si>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</si>
  <si>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</si>
  <si>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</si>
  <si>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</si>
  <si>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</si>
  <si>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</si>
  <si>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</si>
  <si>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</si>
  <si>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</si>
  <si>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</si>
  <si>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</si>
  <si>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</si>
  <si>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</si>
  <si>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</si>
  <si>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</si>
  <si>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</si>
  <si>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</si>
  <si>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</si>
  <si>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</si>
  <si>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</si>
  <si>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</si>
  <si>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</si>
  <si>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</si>
  <si>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</si>
  <si>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</si>
  <si>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</si>
  <si>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</si>
  <si>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</si>
  <si>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</si>
  <si>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</si>
  <si>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</si>
  <si>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</si>
  <si>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</si>
  <si>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</si>
  <si>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</si>
  <si>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</si>
  <si>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</si>
  <si>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</si>
  <si>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</si>
  <si>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</si>
  <si>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</si>
  <si>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</si>
  <si>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</si>
  <si>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</si>
  <si>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</si>
  <si>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</si>
  <si>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</si>
  <si>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</si>
  <si>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</si>
  <si>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</si>
  <si>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</si>
  <si>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</si>
  <si>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</si>
  <si>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</si>
  <si>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</si>
  <si>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</si>
  <si>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</si>
  <si>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</si>
  <si>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</si>
  <si>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</si>
  <si>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</si>
  <si>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</si>
  <si>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</si>
  <si>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</si>
  <si>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</si>
  <si>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</si>
  <si>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</si>
  <si>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</si>
  <si>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</si>
  <si>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</si>
  <si>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</si>
  <si>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</si>
  <si>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</si>
  <si>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</si>
  <si>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</si>
  <si>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</si>
  <si>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</si>
  <si>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</si>
  <si>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</si>
  <si>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</si>
  <si>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</si>
  <si>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</si>
  <si>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</si>
  <si>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</si>
  <si>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</si>
  <si>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</si>
  <si>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</si>
  <si>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</si>
  <si>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</si>
  <si>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</si>
  <si>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</si>
  <si>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</si>
  <si>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</si>
  <si>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</si>
  <si>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</si>
  <si>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</si>
  <si>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</si>
  <si>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</si>
  <si>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</si>
  <si>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</si>
  <si>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</si>
  <si>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</si>
  <si>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</si>
  <si>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</si>
  <si>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</si>
  <si>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</si>
  <si>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</si>
  <si>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</si>
  <si>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</si>
  <si>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</si>
  <si>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</si>
  <si>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</si>
  <si>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</si>
  <si>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</si>
  <si>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</si>
  <si>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</si>
  <si>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</si>
  <si>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</si>
  <si>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</si>
  <si>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</si>
  <si>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</si>
  <si>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</si>
  <si>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</si>
  <si>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</si>
  <si>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</si>
  <si>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</si>
  <si>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</si>
  <si>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</si>
  <si>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</si>
  <si>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</si>
  <si>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</si>
  <si>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</si>
  <si>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</si>
  <si>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</si>
  <si>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</si>
  <si>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</si>
  <si>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</si>
  <si>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</si>
  <si>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</si>
  <si>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</si>
  <si>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</si>
  <si>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</si>
  <si>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</si>
  <si>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</si>
  <si>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</si>
  <si>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</si>
  <si>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</si>
  <si>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</si>
  <si>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</si>
  <si>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</si>
  <si>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</si>
  <si>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</si>
  <si>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</si>
  <si>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</si>
  <si>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</si>
  <si>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</si>
  <si>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</si>
  <si>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</si>
  <si>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</si>
  <si>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</si>
  <si>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</si>
  <si>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</si>
  <si>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</si>
  <si>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</si>
  <si>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</si>
  <si>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</si>
  <si>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</si>
  <si>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</si>
  <si>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</si>
  <si>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</si>
  <si>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</si>
  <si>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</si>
  <si>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</si>
  <si>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</si>
  <si>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</si>
  <si>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</si>
  <si>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</si>
  <si>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</si>
  <si>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</si>
  <si>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</si>
  <si>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</si>
  <si>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</si>
  <si>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</si>
  <si>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</si>
  <si>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</si>
  <si>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</si>
  <si>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</si>
  <si>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</si>
  <si>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</si>
  <si>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</si>
  <si>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</si>
  <si>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</si>
  <si>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</si>
  <si>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</si>
  <si>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</si>
  <si>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</si>
  <si>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</si>
  <si>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</si>
  <si>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</si>
  <si>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</si>
  <si>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</si>
  <si>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</si>
  <si>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</si>
  <si>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</si>
  <si>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</si>
  <si>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</si>
  <si>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</si>
  <si>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</si>
  <si>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</si>
  <si>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</si>
  <si>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</si>
  <si>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</si>
  <si>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</si>
  <si>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</si>
  <si>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</si>
  <si>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</si>
  <si>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</si>
  <si>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</si>
  <si>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</si>
  <si>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</si>
  <si>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</si>
  <si>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</si>
  <si>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</si>
  <si>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</si>
  <si>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</si>
  <si>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</si>
  <si>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</si>
  <si>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</si>
  <si>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</si>
  <si>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</si>
  <si>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</si>
  <si>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</si>
  <si>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</si>
  <si>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</si>
  <si>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</si>
  <si>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</si>
  <si>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</si>
  <si>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</si>
  <si>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</si>
  <si>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</si>
  <si>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</si>
  <si>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</si>
  <si>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</si>
  <si>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</si>
  <si>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</si>
  <si>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</si>
  <si>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</si>
  <si>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</si>
  <si>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</si>
  <si>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</si>
  <si>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</si>
  <si>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</si>
  <si>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</si>
  <si>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</si>
  <si>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</si>
  <si>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</si>
  <si>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</si>
  <si>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</si>
  <si>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</si>
  <si>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</si>
  <si>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</si>
  <si>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</si>
  <si>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</si>
  <si>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</si>
  <si>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</si>
  <si>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</si>
  <si>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</si>
  <si>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</si>
  <si>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</si>
  <si>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</si>
  <si>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</si>
  <si>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</si>
  <si>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</si>
  <si>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</si>
  <si>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</si>
  <si>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</si>
  <si>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</si>
  <si>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</si>
  <si>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</si>
  <si>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</si>
  <si>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</si>
  <si>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</si>
  <si>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</si>
  <si>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</si>
  <si>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</si>
  <si>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</si>
  <si>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</si>
  <si>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</si>
  <si>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</si>
  <si>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</si>
  <si>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</si>
  <si>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</si>
  <si>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</si>
  <si>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</si>
  <si>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</si>
  <si>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</si>
  <si>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</si>
  <si>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</si>
  <si>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</si>
  <si>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</si>
  <si>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</si>
  <si>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</si>
  <si>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</si>
  <si>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</si>
  <si>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</si>
  <si>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</si>
  <si>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</si>
  <si>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</si>
  <si>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</si>
  <si>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</si>
  <si>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</si>
  <si>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</si>
  <si>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</si>
  <si>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</si>
  <si>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</si>
  <si>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</si>
  <si>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</si>
  <si>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</si>
  <si>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</si>
  <si>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</si>
  <si>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</si>
  <si>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</si>
  <si>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</si>
  <si>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</si>
  <si>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</si>
  <si>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</si>
  <si>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</si>
  <si>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</si>
  <si>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</si>
  <si>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</si>
  <si>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</si>
  <si>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</si>
  <si>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</si>
  <si>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</si>
  <si>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</si>
  <si>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</si>
  <si>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</si>
  <si>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</si>
  <si>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</si>
  <si>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</si>
  <si>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</si>
  <si>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</si>
  <si>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</si>
  <si>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</si>
  <si>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</si>
  <si>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</si>
  <si>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</si>
  <si>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</si>
  <si>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</si>
  <si>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</si>
  <si>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</si>
  <si>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</si>
  <si>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</si>
  <si>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</si>
  <si>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</si>
  <si>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</si>
  <si>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</si>
  <si>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</si>
  <si>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</si>
  <si>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</si>
  <si>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</si>
  <si>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</si>
  <si>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</si>
  <si>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</si>
  <si>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</si>
  <si>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</si>
  <si>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</si>
  <si>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</si>
  <si>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</si>
  <si>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</si>
  <si>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</si>
  <si>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</si>
  <si>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</si>
  <si>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</si>
  <si>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</si>
  <si>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</si>
  <si>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</si>
  <si>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</si>
  <si>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</si>
  <si>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</si>
  <si>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</si>
  <si>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</si>
  <si>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</si>
  <si>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</si>
  <si>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</si>
  <si>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</si>
  <si>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</si>
  <si>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</si>
  <si>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</si>
  <si>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</si>
  <si>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</si>
  <si>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</si>
  <si>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</si>
  <si>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</si>
  <si>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</si>
  <si>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</si>
  <si>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</si>
  <si>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</si>
  <si>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</si>
  <si>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</si>
  <si>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</si>
  <si>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</si>
  <si>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</si>
  <si>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</si>
  <si>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</si>
  <si>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</si>
  <si>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</si>
  <si>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</si>
  <si>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</si>
  <si>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</si>
  <si>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</si>
  <si>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</si>
  <si>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</si>
  <si>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</si>
  <si>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</si>
  <si>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</si>
  <si>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</si>
  <si>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</si>
  <si>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</si>
  <si>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</si>
  <si>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</si>
  <si>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</si>
  <si>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</si>
  <si>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</si>
  <si>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</si>
  <si>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</si>
  <si>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</si>
  <si>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</si>
  <si>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</si>
  <si>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</si>
  <si>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</si>
  <si>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</si>
  <si>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</si>
  <si>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</si>
  <si>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</si>
  <si>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</si>
  <si>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</si>
  <si>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</si>
  <si>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</si>
  <si>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</si>
  <si>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</si>
  <si>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</si>
  <si>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</si>
  <si>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</si>
  <si>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</si>
  <si>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</si>
  <si>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</si>
  <si>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</si>
  <si>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</si>
  <si>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</si>
  <si>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</si>
  <si>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</si>
  <si>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</si>
  <si>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</si>
  <si>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</si>
  <si>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</si>
  <si>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</si>
  <si>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</si>
  <si>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</si>
  <si>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</si>
  <si>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</si>
  <si>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</si>
  <si>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</si>
  <si>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</si>
  <si>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</si>
  <si>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</si>
  <si>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</si>
  <si>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</si>
  <si>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</si>
  <si>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</si>
  <si>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</si>
  <si>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</si>
  <si>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</si>
  <si>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</si>
  <si>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</si>
  <si>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</si>
  <si>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</si>
  <si>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</si>
  <si>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</si>
  <si>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</si>
  <si>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</si>
  <si>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</si>
  <si>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</si>
  <si>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</si>
  <si>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</si>
  <si>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</si>
  <si>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</si>
  <si>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</si>
  <si>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</si>
  <si>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</si>
  <si>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</si>
  <si>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</si>
  <si>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</si>
  <si>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</si>
  <si>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</si>
  <si>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</si>
  <si>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</si>
  <si>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</si>
  <si>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</si>
  <si>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</si>
  <si>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</si>
  <si>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</si>
  <si>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</si>
  <si>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</si>
  <si>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</si>
  <si>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</si>
  <si>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</si>
  <si>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</si>
  <si>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</si>
  <si>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</si>
  <si>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</si>
  <si>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</si>
  <si>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</si>
  <si>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</si>
  <si>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</si>
  <si>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</si>
  <si>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</si>
  <si>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</si>
  <si>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</si>
  <si>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</si>
  <si>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</si>
  <si>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</si>
  <si>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</si>
  <si>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</si>
  <si>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</si>
  <si>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</si>
  <si>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</si>
  <si>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</si>
  <si>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</si>
  <si>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</si>
  <si>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</si>
  <si>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</si>
  <si>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</si>
  <si>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</si>
  <si>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</si>
  <si>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</si>
  <si>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</si>
  <si>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</si>
  <si>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</si>
  <si>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</si>
  <si>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</si>
  <si>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</si>
  <si>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</si>
  <si>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</si>
  <si>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</si>
  <si>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</si>
  <si>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</si>
  <si>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</si>
  <si>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</si>
  <si>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</si>
  <si>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</si>
  <si>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</si>
  <si>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</si>
  <si>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</si>
  <si>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</si>
  <si>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</si>
  <si>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</si>
  <si>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</si>
  <si>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</si>
  <si>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</si>
  <si>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</si>
  <si>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</si>
  <si>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</si>
  <si>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</si>
  <si>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</si>
  <si>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</si>
  <si>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</si>
  <si>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</si>
  <si>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</si>
  <si>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</si>
  <si>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</si>
  <si>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</si>
  <si>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</si>
  <si>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</si>
  <si>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</si>
  <si>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</si>
  <si>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</si>
  <si>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</si>
  <si>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</si>
  <si>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</si>
  <si>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</si>
  <si>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</si>
  <si>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</si>
  <si>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</si>
  <si>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</si>
  <si>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</si>
  <si>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</si>
  <si>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</si>
  <si>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</si>
  <si>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</si>
  <si>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</si>
  <si>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</si>
  <si>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</si>
  <si>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</si>
  <si>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</si>
  <si>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</si>
  <si>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</si>
  <si>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</si>
  <si>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</si>
  <si>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</si>
  <si>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</si>
  <si>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</si>
  <si>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</si>
  <si>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</si>
  <si>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</si>
  <si>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</si>
  <si>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</si>
  <si>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</si>
  <si>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</si>
  <si>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</si>
  <si>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</si>
  <si>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</si>
  <si>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</si>
  <si>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</si>
  <si>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</si>
  <si>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</si>
  <si>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</si>
  <si>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</si>
  <si>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</si>
  <si>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</si>
  <si>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</si>
  <si>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</si>
  <si>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</si>
  <si>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</si>
  <si>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</si>
  <si>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</si>
  <si>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</si>
  <si>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</si>
  <si>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</si>
  <si>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</si>
  <si>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</si>
  <si>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</si>
  <si>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</si>
  <si>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</si>
  <si>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</si>
  <si>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</si>
  <si>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</si>
  <si>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</si>
  <si>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</si>
  <si>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</si>
  <si>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</si>
  <si>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</si>
  <si>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</si>
  <si>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</si>
  <si>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</si>
  <si>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</si>
  <si>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</si>
  <si>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</si>
  <si>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</si>
  <si>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</si>
  <si>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</si>
  <si>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</si>
  <si>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</si>
  <si>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</si>
  <si>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</si>
  <si>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</si>
  <si>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</si>
  <si>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</si>
  <si>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</si>
  <si>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</si>
  <si>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</si>
  <si>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</si>
  <si>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</si>
  <si>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</si>
  <si>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</si>
  <si>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</si>
  <si>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</si>
  <si>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</si>
  <si>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</si>
  <si>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</si>
  <si>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</si>
  <si>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</si>
  <si>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</si>
  <si>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</si>
  <si>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</si>
  <si>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</si>
  <si>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</si>
  <si>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</si>
  <si>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</si>
  <si>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</si>
  <si>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</si>
  <si>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</si>
  <si>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</si>
  <si>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</si>
  <si>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</si>
  <si>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</si>
  <si>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</si>
  <si>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</si>
  <si>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</si>
  <si>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</si>
  <si>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</si>
  <si>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</si>
  <si>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</si>
  <si>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</si>
  <si>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</si>
  <si>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</si>
  <si>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</si>
  <si>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</si>
  <si>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</si>
  <si>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</si>
  <si>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</si>
  <si>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</si>
  <si>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</si>
  <si>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</si>
  <si>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</si>
  <si>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</si>
  <si>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</si>
  <si>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</si>
  <si>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</si>
  <si>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</si>
  <si>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</si>
  <si>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</si>
  <si>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</si>
  <si>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</si>
  <si>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</si>
  <si>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</si>
  <si>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</si>
  <si>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</si>
  <si>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</si>
  <si>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</si>
  <si>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</si>
  <si>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</si>
  <si>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</si>
  <si>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</si>
  <si>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</si>
  <si>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</si>
  <si>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</si>
  <si>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</si>
  <si>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</si>
  <si>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</si>
  <si>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</si>
  <si>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</si>
  <si>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</si>
  <si>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</si>
  <si>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</si>
  <si>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</si>
  <si>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</si>
  <si>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</si>
  <si>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</si>
  <si>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</si>
  <si>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</si>
  <si>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</si>
  <si>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</si>
  <si>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</si>
  <si>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</si>
  <si>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</si>
  <si>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</si>
  <si>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</si>
  <si>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</si>
  <si>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</si>
  <si>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</si>
  <si>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</si>
  <si>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</si>
  <si>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</si>
  <si>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</si>
  <si>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</si>
  <si>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</si>
  <si>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</si>
  <si>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</si>
  <si>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</si>
  <si>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</si>
  <si>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</si>
  <si>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</si>
  <si>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</si>
  <si>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</si>
  <si>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</si>
  <si>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</si>
  <si>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</si>
  <si>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</si>
  <si>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</si>
  <si>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</si>
  <si>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</si>
  <si>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</si>
  <si>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</si>
  <si>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</si>
  <si>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</si>
  <si>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</si>
  <si>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</si>
  <si>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</si>
  <si>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</si>
  <si>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</si>
  <si>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</si>
  <si>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</si>
  <si>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</si>
  <si>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</si>
  <si>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</si>
  <si>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</si>
  <si>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</si>
  <si>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</si>
  <si>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</si>
  <si>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</si>
  <si>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</si>
  <si>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</si>
  <si>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</si>
  <si>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</si>
  <si>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</si>
  <si>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</si>
  <si>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</si>
  <si>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</si>
  <si>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</si>
  <si>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</si>
  <si>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</si>
  <si>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</si>
  <si>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</si>
  <si>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</si>
  <si>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</si>
  <si>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</si>
  <si>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</si>
  <si>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</si>
  <si>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</si>
  <si>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</si>
  <si>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</si>
  <si>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</si>
  <si>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</si>
  <si>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</si>
  <si>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</si>
  <si>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</si>
  <si>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</si>
  <si>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</si>
  <si>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</si>
  <si>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</si>
  <si>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</si>
  <si>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</si>
  <si>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</si>
  <si>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</si>
  <si>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</si>
  <si>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</si>
  <si>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</si>
  <si>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</si>
  <si>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</si>
  <si>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</si>
  <si>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</si>
  <si>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</si>
  <si>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</si>
  <si>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</si>
  <si>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</si>
  <si>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</si>
  <si>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</si>
  <si>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</si>
  <si>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</si>
  <si>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</si>
  <si>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</si>
  <si>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</si>
  <si>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</si>
  <si>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</si>
  <si>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</si>
  <si>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</si>
  <si>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</si>
  <si>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</si>
  <si>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</si>
  <si>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</si>
  <si>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</si>
  <si>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</si>
  <si>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</si>
  <si>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</si>
  <si>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</si>
  <si>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</si>
  <si>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</si>
  <si>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</si>
  <si>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</si>
  <si>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</si>
  <si>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</si>
  <si>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</si>
  <si>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</si>
  <si>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</si>
  <si>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</si>
  <si>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</si>
  <si>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</si>
  <si>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</si>
  <si>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</si>
  <si>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</si>
  <si>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</si>
  <si>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</si>
  <si>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</si>
  <si>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</si>
  <si>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</si>
  <si>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</si>
  <si>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</si>
  <si>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</si>
  <si>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</si>
  <si>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</si>
  <si>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</si>
  <si>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</si>
  <si>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</si>
  <si>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</si>
  <si>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</si>
  <si>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</si>
  <si>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</si>
  <si>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</si>
  <si>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</si>
  <si>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</si>
  <si>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</si>
  <si>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</si>
  <si>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</si>
  <si>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</si>
  <si>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</si>
  <si>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</si>
  <si>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</si>
  <si>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</si>
  <si>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</si>
  <si>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</si>
  <si>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</si>
  <si>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</si>
  <si>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</si>
  <si>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</si>
  <si>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</si>
  <si>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</si>
  <si>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</si>
  <si>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</si>
  <si>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</si>
  <si>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</si>
  <si>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</si>
  <si>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</si>
  <si>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</si>
  <si>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</si>
  <si>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</si>
  <si>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</si>
  <si>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</si>
  <si>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</si>
  <si>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</si>
  <si>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</si>
  <si>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</si>
  <si>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</si>
  <si>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</si>
  <si>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</si>
  <si>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</si>
  <si>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</si>
  <si>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</si>
  <si>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</si>
  <si>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</si>
  <si>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</si>
  <si>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</si>
  <si>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</si>
  <si>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</si>
  <si>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</si>
  <si>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</si>
  <si>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</si>
  <si>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</si>
  <si>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</si>
  <si>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</si>
  <si>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</si>
  <si>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</si>
  <si>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</si>
  <si>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</si>
  <si>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</si>
  <si>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</si>
  <si>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</si>
  <si>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</si>
  <si>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</si>
  <si>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</si>
  <si>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</si>
  <si>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</si>
  <si>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</si>
  <si>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</si>
  <si>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</si>
  <si>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</si>
  <si>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</si>
  <si>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</si>
  <si>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</si>
  <si>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</si>
  <si>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</si>
  <si>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</si>
  <si>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</si>
  <si>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</si>
  <si>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</si>
  <si>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</si>
  <si>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</si>
  <si>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</si>
  <si>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</si>
  <si>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</si>
  <si>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</si>
  <si>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</si>
  <si>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</si>
  <si>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</si>
  <si>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</si>
  <si>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</si>
  <si>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</si>
  <si>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</si>
  <si>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</si>
  <si>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</si>
  <si>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</si>
  <si>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</si>
  <si>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</si>
  <si>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</si>
  <si>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</si>
  <si>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</si>
  <si>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</si>
  <si>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</si>
  <si>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</si>
  <si>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</si>
  <si>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</si>
  <si>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</si>
  <si>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</si>
  <si>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</si>
  <si>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</si>
  <si>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</si>
  <si>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</si>
  <si>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</si>
  <si>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</si>
  <si>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</si>
  <si>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</si>
  <si>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</si>
  <si>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</si>
  <si>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</si>
  <si>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</si>
  <si>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</si>
  <si>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</si>
  <si>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</si>
  <si>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</si>
  <si>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</si>
  <si>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</si>
  <si>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</si>
  <si>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</si>
  <si>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</si>
  <si>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</si>
  <si>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</si>
  <si>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</si>
  <si>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</si>
  <si>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</si>
  <si>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</si>
  <si>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</si>
  <si>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</si>
  <si>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</si>
  <si>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</si>
  <si>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</si>
  <si>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</si>
  <si>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</si>
  <si>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</si>
  <si>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</si>
  <si>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</si>
  <si>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</si>
  <si>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</si>
  <si>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</si>
  <si>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</si>
  <si>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</si>
  <si>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</si>
  <si>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</si>
  <si>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</si>
  <si>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</si>
  <si>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</si>
  <si>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</si>
  <si>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</si>
  <si>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</si>
  <si>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</si>
  <si>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</si>
  <si>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</si>
  <si>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</si>
  <si>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</si>
  <si>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</si>
  <si>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</si>
  <si>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</si>
  <si>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</si>
  <si>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</si>
  <si>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</si>
  <si>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</si>
  <si>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</si>
  <si>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</si>
  <si>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</si>
  <si>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</si>
  <si>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</si>
  <si>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</si>
  <si>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</si>
  <si>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</si>
  <si>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</si>
  <si>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</si>
  <si>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</si>
  <si>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</si>
  <si>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</si>
  <si>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</si>
  <si>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</si>
  <si>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</si>
  <si>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</si>
  <si>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</si>
  <si>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</si>
  <si>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</si>
  <si>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</si>
  <si>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</si>
  <si>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</si>
  <si>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</si>
  <si>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</si>
  <si>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</si>
  <si>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</si>
  <si>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</si>
  <si>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</si>
  <si>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</si>
  <si>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</si>
  <si>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</si>
  <si>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</si>
  <si>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</si>
  <si>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</si>
  <si>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</si>
  <si>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</si>
  <si>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</si>
  <si>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</si>
  <si>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</si>
  <si>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</si>
  <si>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</si>
  <si>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</si>
  <si>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</si>
  <si>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</si>
  <si>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</si>
  <si>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</si>
  <si>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</si>
  <si>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</si>
  <si>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</si>
  <si>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</si>
  <si>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</si>
  <si>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</si>
  <si>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</si>
  <si>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</si>
  <si>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</si>
  <si>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</si>
  <si>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</si>
  <si>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</si>
  <si>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</si>
  <si>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</si>
  <si>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</si>
  <si>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</si>
  <si>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</si>
  <si>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</si>
  <si>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</si>
  <si>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</si>
  <si>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</si>
  <si>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</si>
  <si>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</si>
  <si>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</si>
  <si>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</si>
  <si>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</si>
  <si>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</si>
  <si>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</si>
  <si>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</si>
  <si>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</si>
  <si>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</si>
  <si>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</si>
  <si>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</si>
  <si>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</si>
  <si>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</si>
  <si>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</si>
  <si>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</si>
  <si>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</si>
  <si>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</si>
  <si>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</si>
  <si>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</si>
  <si>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</si>
  <si>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</si>
  <si>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</si>
  <si>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</si>
  <si>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</si>
  <si>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</si>
  <si>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</si>
  <si>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</si>
  <si>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</si>
  <si>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</si>
  <si>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</si>
  <si>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</si>
  <si>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</si>
  <si>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</si>
  <si>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</si>
  <si>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</si>
  <si>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</si>
  <si>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</si>
  <si>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</si>
  <si>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</si>
  <si>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</si>
  <si>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</si>
  <si>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</si>
  <si>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</si>
  <si>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</si>
  <si>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</si>
  <si>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</si>
  <si>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</si>
  <si>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</si>
  <si>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</si>
  <si>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</si>
  <si>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</si>
  <si>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</si>
  <si>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</si>
  <si>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</si>
  <si>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</si>
  <si>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</si>
  <si>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</si>
  <si>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</si>
  <si>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</si>
  <si>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</si>
  <si>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</si>
  <si>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</si>
  <si>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</si>
  <si>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</si>
  <si>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</si>
  <si>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</si>
  <si>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</si>
  <si>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</si>
  <si>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</si>
  <si>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</si>
  <si>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</si>
  <si>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</si>
  <si>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</si>
  <si>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</si>
  <si>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</si>
  <si>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</si>
  <si>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</si>
  <si>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</si>
  <si>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</si>
  <si>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</si>
  <si>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</si>
  <si>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</si>
  <si>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</si>
  <si>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</si>
  <si>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</si>
  <si>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</si>
  <si>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</si>
  <si>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</si>
  <si>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</si>
  <si>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</si>
  <si>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</si>
  <si>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</si>
  <si>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</si>
  <si>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</si>
  <si>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</si>
  <si>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</si>
  <si>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</si>
  <si>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</si>
  <si>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</si>
  <si>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</si>
  <si>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</si>
  <si>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</si>
  <si>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</si>
  <si>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</si>
  <si>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</si>
  <si>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</si>
  <si>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</si>
  <si>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</si>
  <si>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</si>
  <si>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</si>
  <si>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</si>
  <si>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</si>
  <si>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</si>
  <si>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</si>
  <si>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</si>
  <si>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</si>
  <si>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</si>
  <si>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</si>
  <si>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</si>
  <si>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</si>
  <si>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</si>
  <si>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</si>
  <si>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</si>
  <si>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</si>
  <si>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</si>
  <si>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</si>
  <si>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</si>
  <si>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</si>
  <si>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</si>
  <si>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</si>
  <si>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</si>
  <si>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</si>
  <si>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</si>
  <si>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</si>
  <si>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</si>
  <si>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</si>
  <si>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</si>
  <si>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</si>
  <si>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</si>
  <si>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</si>
  <si>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</si>
  <si>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</si>
  <si>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</si>
  <si>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</si>
  <si>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</si>
  <si>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</si>
  <si>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</si>
  <si>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</si>
  <si>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</si>
  <si>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</si>
  <si>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</si>
  <si>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</si>
  <si>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</si>
  <si>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</si>
  <si>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</si>
  <si>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</si>
  <si>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</si>
  <si>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</si>
  <si>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</si>
  <si>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</si>
  <si>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</si>
  <si>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</si>
  <si>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</si>
  <si>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</si>
  <si>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</si>
  <si>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</si>
  <si>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</si>
  <si>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</si>
  <si>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</si>
  <si>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</si>
  <si>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</si>
  <si>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</si>
  <si>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</si>
  <si>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</si>
  <si>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</si>
  <si>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</si>
  <si>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</si>
  <si>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</si>
  <si>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</si>
  <si>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</si>
  <si>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</si>
  <si>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</si>
  <si>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</si>
  <si>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</si>
  <si>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</si>
  <si>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</si>
  <si>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</si>
  <si>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</si>
  <si>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</si>
  <si>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</si>
  <si>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</si>
  <si>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</si>
  <si>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</si>
  <si>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</si>
  <si>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</si>
  <si>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</si>
  <si>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</si>
  <si>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</si>
  <si>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</si>
  <si>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</si>
  <si>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</si>
  <si>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</si>
  <si>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</si>
  <si>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</si>
  <si>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</si>
  <si>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</si>
  <si>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</si>
  <si>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</si>
  <si>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</si>
  <si>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</si>
  <si>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</si>
  <si>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</si>
  <si>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</si>
  <si>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</si>
  <si>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</si>
  <si>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</si>
  <si>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</si>
  <si>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</si>
  <si>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</si>
  <si>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</si>
  <si>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</si>
  <si>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</si>
  <si>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</si>
  <si>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</si>
  <si>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</si>
  <si>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</si>
  <si>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</si>
  <si>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</si>
  <si>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</si>
  <si>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</si>
  <si>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</si>
  <si>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</si>
  <si>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</si>
  <si>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</si>
  <si>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</si>
  <si>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</si>
  <si>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</si>
  <si>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</si>
  <si>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</si>
  <si>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</si>
  <si>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</si>
  <si>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</si>
  <si>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</si>
  <si>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</si>
  <si>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</si>
  <si>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</si>
  <si>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</si>
  <si>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</si>
  <si>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</si>
  <si>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</si>
  <si>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</si>
  <si>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</si>
  <si>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</si>
  <si>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</si>
  <si>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</si>
  <si>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</si>
  <si>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</si>
  <si>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</si>
  <si>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</si>
  <si>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</si>
  <si>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</si>
  <si>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</si>
  <si>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</si>
  <si>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</si>
  <si>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</si>
  <si>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</si>
  <si>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</si>
  <si>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</si>
  <si>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</si>
  <si>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</si>
  <si>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</si>
  <si>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</si>
  <si>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</si>
  <si>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</si>
  <si>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</si>
  <si>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</si>
  <si>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</si>
  <si>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</si>
  <si>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</si>
  <si>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</si>
  <si>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</si>
  <si>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</si>
  <si>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</si>
  <si>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</si>
  <si>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</si>
  <si>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</si>
  <si>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</si>
  <si>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</si>
  <si>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</si>
  <si>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</si>
  <si>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</si>
  <si>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</si>
  <si>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</si>
  <si>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</si>
  <si>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</si>
  <si>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</si>
  <si>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</si>
  <si>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</si>
  <si>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</si>
  <si>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</si>
  <si>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</si>
  <si>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</si>
  <si>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</si>
  <si>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</si>
  <si>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</si>
  <si>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</si>
  <si>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</si>
  <si>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</si>
  <si>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</si>
  <si>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</si>
  <si>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</si>
  <si>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</si>
  <si>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</si>
  <si>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</si>
  <si>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</si>
  <si>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</si>
  <si>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</si>
  <si>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</si>
  <si>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</si>
  <si>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</si>
  <si>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</si>
  <si>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</si>
  <si>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</si>
  <si>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</si>
  <si>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</si>
  <si>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</si>
  <si>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</si>
  <si>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</si>
  <si>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</si>
  <si>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</si>
  <si>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</si>
  <si>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</si>
  <si>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</si>
  <si>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</si>
  <si>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</si>
  <si>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</si>
  <si>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</si>
  <si>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</si>
  <si>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</si>
  <si>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</si>
  <si>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</si>
  <si>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</si>
  <si>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</si>
  <si>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</si>
  <si>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</si>
  <si>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</si>
  <si>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</si>
  <si>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</si>
  <si>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</si>
  <si>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</si>
  <si>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</si>
  <si>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</si>
  <si>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</si>
  <si>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</si>
  <si>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</si>
  <si>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</si>
  <si>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</si>
  <si>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</si>
  <si>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</si>
  <si>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</si>
  <si>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</si>
  <si>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</si>
  <si>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</si>
  <si>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</si>
  <si>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</si>
  <si>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</si>
  <si>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</si>
  <si>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</si>
  <si>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</si>
  <si>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</si>
  <si>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</si>
  <si>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</si>
  <si>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</si>
  <si>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</si>
  <si>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</si>
  <si>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</si>
  <si>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</si>
  <si>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</si>
  <si>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</si>
  <si>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</si>
  <si>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</si>
  <si>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</si>
  <si>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</si>
  <si>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</si>
  <si>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</si>
  <si>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</si>
  <si>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</si>
  <si>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</si>
  <si>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</si>
  <si>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</si>
  <si>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</si>
  <si>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</si>
  <si>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</si>
  <si>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</si>
  <si>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</si>
  <si>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</si>
  <si>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</si>
  <si>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</si>
  <si>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</si>
  <si>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</si>
  <si>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</si>
  <si>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</si>
  <si>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</si>
  <si>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</si>
  <si>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</si>
  <si>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</si>
  <si>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</si>
  <si>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</si>
  <si>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</si>
  <si>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</si>
  <si>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</si>
  <si>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</si>
  <si>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</si>
  <si>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</si>
  <si>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</si>
  <si>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</si>
  <si>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</si>
  <si>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</si>
  <si>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</si>
  <si>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</si>
  <si>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</si>
  <si>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</si>
  <si>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</si>
  <si>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</si>
  <si>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</si>
  <si>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</si>
  <si>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</si>
  <si>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</si>
  <si>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</si>
  <si>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</si>
  <si>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</si>
  <si>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</si>
  <si>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</si>
  <si>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</si>
  <si>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</si>
  <si>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</si>
  <si>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</si>
  <si>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</si>
  <si>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</si>
  <si>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</si>
  <si>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</si>
  <si>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</si>
  <si>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</si>
  <si>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</si>
  <si>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</si>
  <si>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</si>
  <si>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</si>
  <si>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</si>
  <si>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</si>
  <si>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</si>
  <si>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</si>
  <si>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</si>
  <si>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</si>
  <si>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</si>
  <si>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</si>
  <si>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</si>
  <si>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</si>
  <si>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</si>
  <si>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</si>
  <si>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</si>
  <si>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</si>
  <si>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</si>
  <si>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</si>
  <si>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</si>
  <si>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</si>
  <si>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</si>
  <si>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</si>
  <si>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</si>
  <si>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</si>
  <si>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</si>
  <si>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</si>
  <si>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</si>
  <si>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</si>
  <si>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</si>
  <si>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</si>
  <si>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</si>
  <si>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</si>
  <si>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</si>
  <si>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</si>
  <si>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</si>
  <si>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</si>
  <si>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</si>
  <si>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</si>
  <si>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</si>
  <si>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</si>
  <si>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</si>
  <si>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</si>
  <si>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</si>
  <si>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</si>
  <si>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</si>
  <si>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</si>
  <si>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</si>
  <si>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</si>
  <si>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</si>
  <si>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</si>
  <si>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</si>
  <si>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</si>
  <si>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</si>
  <si>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</si>
  <si>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</si>
  <si>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</si>
  <si>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</si>
  <si>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</si>
  <si>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</si>
  <si>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</si>
  <si>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</si>
  <si>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</si>
  <si>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</si>
  <si>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</si>
  <si>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</si>
  <si>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</si>
  <si>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</si>
  <si>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</si>
  <si>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</si>
  <si>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</si>
  <si>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</si>
  <si>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</si>
  <si>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</si>
  <si>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</si>
  <si>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</si>
  <si>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</si>
  <si>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</si>
  <si>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</si>
  <si>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</si>
  <si>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</si>
  <si>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</si>
  <si>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</si>
  <si>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</si>
  <si>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</si>
  <si>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</si>
  <si>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</si>
  <si>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</si>
  <si>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</si>
  <si>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</si>
  <si>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</si>
  <si>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</si>
  <si>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</si>
  <si>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</si>
  <si>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</si>
  <si>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</si>
  <si>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</si>
  <si>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</si>
  <si>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</si>
  <si>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</si>
  <si>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</si>
  <si>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</si>
  <si>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</si>
  <si>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</si>
  <si>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</si>
  <si>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</si>
  <si>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</si>
  <si>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</si>
  <si>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</si>
  <si>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</si>
  <si>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</si>
  <si>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</si>
  <si>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</si>
  <si>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</si>
  <si>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</si>
  <si>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</si>
  <si>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</si>
  <si>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</si>
  <si>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</si>
  <si>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</si>
  <si>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</si>
  <si>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</si>
  <si>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</si>
  <si>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</si>
  <si>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</si>
  <si>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</si>
  <si>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</si>
  <si>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</si>
  <si>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</si>
  <si>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</si>
  <si>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</si>
  <si>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</si>
  <si>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</si>
  <si>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</si>
  <si>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</si>
  <si>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</si>
  <si>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</si>
  <si>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</si>
  <si>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</si>
  <si>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</si>
  <si>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</si>
  <si>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</si>
  <si>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</si>
  <si>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</si>
  <si>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</si>
  <si>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</si>
  <si>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</si>
  <si>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</si>
  <si>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</si>
  <si>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</si>
  <si>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</si>
  <si>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</si>
  <si>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</si>
  <si>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</si>
  <si>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</si>
  <si>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</si>
  <si>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</si>
  <si>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</si>
  <si>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</si>
  <si>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</si>
  <si>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</si>
  <si>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</si>
  <si>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</si>
  <si>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</si>
  <si>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</si>
  <si>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</si>
  <si>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</si>
  <si>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</si>
  <si>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</si>
  <si>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</si>
  <si>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</si>
  <si>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</si>
  <si>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</si>
  <si>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</si>
  <si>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</si>
  <si>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</si>
  <si>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</si>
  <si>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</si>
  <si>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</si>
  <si>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</si>
  <si>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</si>
  <si>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</si>
  <si>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</si>
  <si>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</si>
  <si>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</si>
  <si>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</si>
  <si>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</si>
  <si>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</si>
  <si>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</si>
  <si>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</si>
  <si>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</si>
  <si>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</si>
  <si>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</si>
  <si>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</si>
  <si>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</si>
  <si>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</si>
  <si>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</si>
  <si>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</si>
  <si>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</si>
  <si>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</si>
  <si>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</si>
  <si>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</si>
  <si>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</si>
  <si>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</si>
  <si>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</si>
  <si>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</si>
  <si>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</si>
  <si>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</si>
  <si>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</si>
  <si>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</si>
  <si>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</si>
  <si>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</si>
  <si>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</si>
  <si>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</si>
  <si>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</si>
  <si>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</si>
  <si>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</si>
  <si>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</si>
  <si>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</si>
  <si>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</si>
  <si>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</si>
  <si>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</si>
  <si>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</si>
  <si>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</si>
  <si>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</si>
  <si>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</si>
  <si>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</si>
  <si>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</si>
  <si>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</si>
  <si>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</si>
  <si>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</si>
  <si>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</si>
  <si>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</si>
  <si>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</si>
  <si>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</si>
  <si>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</si>
  <si>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</si>
  <si>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</si>
  <si>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</si>
  <si>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</si>
  <si>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</si>
  <si>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</si>
  <si>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</si>
  <si>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</si>
  <si>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</si>
  <si>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</si>
  <si>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</si>
  <si>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</si>
  <si>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</si>
  <si>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</si>
  <si>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</si>
  <si>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</si>
  <si>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</si>
  <si>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</si>
  <si>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</si>
  <si>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</si>
  <si>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</si>
  <si>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</si>
  <si>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</si>
  <si>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</si>
  <si>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</si>
  <si>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</si>
  <si>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</si>
  <si>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</si>
  <si>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</si>
  <si>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</si>
  <si>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</si>
  <si>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</si>
  <si>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</si>
  <si>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</si>
  <si>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</si>
  <si>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</si>
  <si>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</si>
  <si>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</si>
  <si>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</si>
  <si>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</si>
  <si>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</si>
  <si>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</si>
  <si>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</si>
  <si>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</si>
  <si>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</si>
  <si>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</si>
  <si>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</si>
  <si>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</si>
  <si>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</si>
  <si>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</si>
  <si>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</si>
  <si>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</si>
  <si>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</si>
  <si>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</si>
  <si>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</si>
  <si>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</si>
  <si>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</si>
  <si>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</si>
  <si>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</si>
  <si>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</si>
  <si>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</si>
  <si>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</si>
  <si>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</si>
  <si>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</si>
  <si>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</si>
  <si>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</si>
  <si>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</si>
  <si>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</si>
  <si>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</si>
  <si>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</si>
  <si>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</si>
  <si>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</si>
  <si>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</si>
  <si>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</si>
  <si>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</si>
  <si>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</si>
  <si>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</si>
  <si>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</si>
  <si>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</si>
  <si>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</si>
  <si>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</si>
  <si>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</si>
  <si>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</si>
  <si>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</si>
  <si>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</si>
  <si>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</si>
  <si>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</si>
  <si>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</si>
  <si>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</si>
  <si>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</si>
  <si>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</si>
  <si>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</si>
  <si>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</si>
  <si>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</si>
  <si>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</si>
  <si>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</si>
  <si>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</si>
  <si>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</si>
  <si>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</si>
  <si>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</si>
  <si>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</si>
  <si>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</si>
  <si>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</si>
  <si>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</si>
  <si>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</si>
  <si>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</si>
  <si>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</si>
  <si>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</si>
  <si>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</si>
  <si>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</si>
  <si>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</si>
  <si>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</si>
  <si>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</si>
  <si>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</si>
  <si>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</si>
  <si>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</si>
  <si>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</si>
  <si>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</si>
  <si>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</si>
  <si>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</si>
  <si>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</si>
  <si>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</si>
  <si>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</si>
  <si>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</si>
  <si>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</si>
  <si>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</si>
  <si>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</si>
  <si>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</si>
  <si>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</si>
  <si>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</si>
  <si>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</si>
  <si>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</si>
  <si>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</si>
  <si>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</si>
  <si>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</si>
  <si>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</si>
  <si>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</si>
  <si>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</si>
  <si>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</si>
  <si>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</si>
  <si>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</si>
  <si>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</si>
  <si>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</si>
  <si>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</si>
  <si>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</si>
  <si>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</si>
  <si>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</si>
  <si>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</si>
  <si>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</si>
  <si>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</si>
  <si>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</si>
  <si>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</si>
  <si>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</si>
  <si>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</si>
  <si>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</si>
  <si>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</si>
  <si>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</si>
  <si>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</si>
  <si>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</si>
  <si>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</si>
  <si>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</si>
  <si>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</si>
  <si>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</si>
  <si>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</si>
  <si>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</si>
  <si>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</si>
  <si>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</si>
  <si>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</si>
  <si>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</si>
  <si>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</si>
  <si>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</si>
  <si>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</si>
  <si>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</si>
  <si>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</si>
  <si>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</si>
  <si>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</si>
  <si>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</si>
  <si>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</si>
  <si>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</si>
  <si>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</si>
  <si>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</si>
  <si>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</si>
  <si>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</si>
  <si>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</si>
  <si>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</si>
  <si>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</si>
  <si>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</si>
  <si>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</si>
  <si>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</si>
  <si>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</si>
  <si>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</si>
  <si>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</si>
  <si>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</si>
  <si>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</si>
  <si>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</si>
  <si>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</si>
  <si>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</si>
  <si>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</si>
  <si>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</si>
  <si>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</si>
  <si>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</si>
  <si>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</si>
  <si>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</si>
  <si>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</si>
  <si>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</si>
  <si>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</si>
  <si>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</si>
  <si>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</si>
  <si>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</si>
  <si>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</si>
  <si>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</si>
  <si>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</si>
  <si>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</si>
  <si>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</si>
  <si>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</si>
  <si>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</si>
  <si>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</si>
  <si>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</si>
  <si>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</si>
  <si>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</si>
  <si>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</si>
  <si>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</si>
  <si>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</si>
  <si>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</si>
  <si>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</si>
  <si>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</si>
  <si>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</si>
  <si>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</si>
  <si>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</si>
  <si>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</si>
  <si>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</si>
  <si>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</si>
  <si>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</si>
  <si>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</si>
  <si>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</si>
  <si>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</si>
  <si>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</si>
  <si>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</si>
  <si>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</si>
  <si>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</si>
  <si>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</si>
  <si>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</si>
  <si>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</si>
  <si>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</si>
  <si>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</si>
  <si>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</si>
  <si>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</si>
  <si>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</si>
  <si>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</si>
  <si>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</si>
  <si>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</si>
  <si>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</si>
  <si>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</si>
  <si>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</si>
  <si>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</si>
  <si>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</si>
  <si>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</si>
  <si>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</si>
  <si>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</si>
  <si>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</si>
  <si>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</si>
  <si>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</si>
  <si>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</si>
  <si>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</si>
  <si>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</si>
  <si>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</si>
  <si>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</si>
  <si>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</si>
  <si>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</si>
  <si>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</si>
  <si>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</si>
  <si>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</si>
  <si>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</si>
  <si>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</si>
  <si>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</si>
  <si>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</si>
  <si>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</si>
  <si>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</si>
  <si>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</si>
  <si>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</si>
  <si>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</si>
  <si>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</si>
  <si>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</si>
  <si>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</si>
  <si>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</si>
  <si>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</si>
  <si>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</si>
  <si>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</si>
  <si>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</si>
  <si>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</si>
  <si>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</si>
  <si>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</si>
  <si>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</si>
  <si>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</si>
  <si>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</si>
  <si>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</si>
  <si>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</si>
  <si>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</si>
  <si>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</si>
  <si>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</si>
  <si>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</si>
  <si>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</si>
  <si>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</si>
  <si>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</si>
  <si>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</si>
  <si>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</si>
  <si>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</si>
  <si>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</si>
  <si>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</si>
  <si>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</si>
  <si>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</si>
  <si>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</si>
  <si>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</si>
  <si>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</si>
  <si>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</si>
  <si>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</si>
  <si>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</si>
  <si>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</si>
  <si>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</si>
  <si>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</si>
  <si>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</si>
  <si>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</si>
  <si>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</si>
  <si>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</si>
  <si>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</si>
  <si>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</si>
  <si>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</si>
  <si>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</si>
  <si>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</si>
  <si>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</si>
  <si>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</si>
  <si>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</si>
  <si>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</si>
  <si>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</si>
  <si>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</si>
  <si>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</si>
  <si>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</si>
  <si>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</si>
  <si>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</si>
  <si>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</si>
  <si>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</si>
  <si>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</si>
  <si>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</si>
  <si>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</si>
  <si>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</si>
  <si>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</si>
  <si>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</si>
  <si>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</si>
  <si>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</si>
  <si>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</si>
  <si>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</si>
  <si>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</si>
  <si>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</si>
  <si>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</si>
  <si>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</si>
  <si>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</si>
  <si>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</si>
  <si>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</si>
  <si>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</si>
  <si>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</si>
  <si>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</si>
  <si>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</si>
  <si>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</si>
  <si>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</si>
  <si>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</si>
  <si>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</si>
  <si>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</si>
  <si>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</si>
  <si>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</si>
  <si>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</si>
  <si>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</si>
  <si>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</si>
  <si>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</si>
  <si>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</si>
  <si>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</si>
  <si>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</si>
  <si>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</si>
  <si>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</si>
  <si>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</si>
  <si>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</si>
  <si>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</si>
  <si>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</si>
  <si>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</si>
  <si>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</si>
  <si>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</si>
  <si>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</si>
  <si>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</si>
  <si>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</si>
  <si>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</si>
  <si>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</si>
  <si>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</si>
  <si>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</si>
  <si>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</si>
  <si>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</si>
  <si>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</si>
  <si>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</si>
  <si>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</si>
  <si>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</si>
  <si>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</si>
  <si>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</si>
  <si>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</si>
  <si>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</si>
  <si>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</si>
  <si>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</si>
  <si>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</si>
  <si>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</si>
  <si>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</si>
  <si>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</si>
  <si>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</si>
  <si>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</si>
  <si>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</si>
  <si>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</si>
  <si>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</si>
  <si>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</si>
  <si>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</si>
  <si>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</si>
  <si>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</si>
  <si>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</si>
  <si>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</si>
  <si>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</si>
  <si>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</si>
  <si>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</si>
  <si>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</si>
  <si>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</si>
  <si>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</si>
  <si>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</si>
  <si>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</si>
  <si>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</si>
  <si>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</si>
  <si>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</si>
  <si>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</si>
  <si>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</si>
  <si>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</si>
  <si>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</si>
  <si>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</si>
  <si>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</si>
  <si>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</si>
  <si>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</si>
  <si>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</si>
  <si>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</si>
  <si>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</si>
  <si>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</si>
  <si>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</si>
  <si>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</si>
  <si>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</si>
  <si>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</si>
  <si>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</si>
  <si>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</si>
  <si>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</si>
  <si>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</si>
  <si>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</si>
  <si>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</si>
  <si>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</si>
  <si>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</si>
  <si>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</si>
  <si>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</si>
  <si>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</si>
  <si>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</si>
  <si>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</si>
  <si>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</si>
  <si>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</si>
  <si>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</si>
  <si>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</si>
  <si>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</si>
  <si>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</si>
  <si>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</si>
  <si>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</si>
  <si>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</si>
  <si>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</si>
  <si>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</si>
  <si>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</si>
  <si>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</si>
  <si>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</si>
  <si>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</si>
  <si>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</si>
  <si>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</si>
  <si>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</si>
  <si>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</si>
  <si>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</si>
  <si>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</si>
  <si>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</si>
  <si>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</si>
  <si>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</si>
  <si>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</si>
  <si>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</si>
  <si>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</si>
  <si>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</si>
  <si>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</si>
  <si>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</si>
  <si>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</si>
  <si>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</si>
  <si>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</si>
  <si>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</si>
  <si>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</si>
  <si>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</si>
  <si>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</si>
  <si>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</si>
  <si>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</si>
  <si>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</si>
  <si>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</si>
  <si>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</si>
  <si>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</si>
  <si>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</si>
  <si>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</si>
  <si>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</si>
  <si>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</si>
  <si>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</si>
  <si>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</si>
  <si>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</si>
  <si>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</si>
  <si>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</si>
  <si>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</si>
  <si>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</si>
  <si>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</si>
  <si>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</si>
  <si>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</si>
  <si>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</si>
  <si>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</si>
  <si>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</si>
  <si>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</si>
  <si>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</si>
  <si>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</si>
  <si>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</si>
  <si>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</si>
  <si>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</si>
  <si>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</si>
  <si>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</si>
  <si>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</si>
  <si>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</si>
  <si>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</si>
  <si>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</si>
  <si>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</si>
  <si>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</si>
  <si>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</si>
  <si>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</si>
  <si>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</si>
  <si>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</si>
  <si>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</si>
  <si>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</si>
  <si>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</si>
  <si>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</si>
  <si>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</si>
  <si>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</si>
  <si>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</si>
  <si>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</si>
  <si>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</si>
  <si>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</si>
  <si>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</si>
  <si>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</si>
  <si>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</si>
  <si>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</si>
  <si>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</si>
  <si>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</si>
  <si>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</si>
  <si>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</si>
  <si>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</si>
  <si>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</si>
  <si>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</si>
  <si>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</si>
  <si>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</si>
  <si>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</si>
  <si>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</si>
  <si>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</si>
  <si>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</si>
  <si>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</si>
  <si>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</si>
  <si>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</si>
  <si>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</si>
  <si>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</si>
  <si>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</si>
  <si>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</si>
  <si>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</si>
  <si>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</si>
  <si>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</si>
  <si>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</si>
  <si>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</si>
  <si>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</si>
  <si>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</si>
  <si>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</si>
  <si>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</si>
  <si>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</si>
  <si>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</si>
  <si>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</si>
  <si>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</si>
  <si>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</si>
  <si>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</si>
  <si>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</si>
  <si>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</si>
  <si>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</si>
  <si>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</si>
  <si>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</si>
  <si>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</si>
  <si>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</si>
  <si>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</si>
  <si>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</si>
  <si>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</si>
  <si>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</si>
  <si>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</si>
  <si>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</si>
  <si>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</si>
  <si>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</si>
  <si>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</si>
  <si>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</si>
  <si>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</si>
  <si>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</si>
  <si>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</si>
  <si>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</si>
  <si>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</si>
  <si>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</si>
  <si>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</si>
  <si>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</si>
  <si>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</si>
  <si>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</si>
  <si>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</si>
  <si>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</si>
  <si>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</si>
  <si>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</si>
  <si>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</si>
  <si>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</si>
  <si>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</si>
  <si>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</si>
  <si>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</si>
  <si>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</si>
  <si>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</si>
  <si>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</si>
  <si>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</si>
  <si>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</si>
  <si>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</si>
  <si>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</si>
  <si>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</si>
  <si>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</si>
  <si>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</si>
  <si>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</si>
  <si>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</si>
  <si>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</si>
  <si>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</si>
  <si>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</si>
  <si>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</si>
  <si>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</si>
  <si>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</si>
  <si>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</si>
  <si>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</si>
  <si>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</si>
  <si>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</si>
  <si>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</si>
  <si>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</si>
  <si>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</si>
  <si>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</si>
  <si>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</si>
  <si>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</si>
  <si>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</si>
  <si>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</si>
  <si>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</si>
  <si>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</si>
  <si>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</si>
  <si>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</si>
  <si>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</si>
  <si>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</si>
  <si>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</si>
  <si>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</si>
  <si>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</si>
  <si>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</si>
  <si>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</si>
  <si>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</si>
  <si>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</si>
  <si>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</si>
  <si>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</si>
  <si>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</si>
  <si>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</si>
  <si>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</si>
  <si>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</si>
  <si>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</si>
  <si>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</si>
  <si>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</si>
  <si>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</si>
  <si>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</si>
  <si>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</si>
  <si>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</si>
  <si>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</si>
  <si>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</si>
  <si>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</si>
  <si>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</si>
  <si>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</si>
  <si>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</si>
  <si>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</si>
  <si>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</si>
  <si>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</si>
  <si>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</si>
  <si>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</si>
  <si>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</si>
  <si>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</si>
  <si>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</si>
  <si>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</si>
  <si>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</si>
  <si>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</si>
  <si>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</si>
  <si>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</si>
  <si>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</si>
  <si>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</si>
  <si>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</si>
  <si>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</si>
  <si>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</si>
  <si>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</si>
  <si>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</si>
  <si>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</si>
  <si>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</si>
  <si>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</si>
  <si>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</si>
  <si>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</si>
  <si>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</si>
  <si>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</si>
  <si>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</si>
  <si>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</si>
  <si>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</si>
  <si>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</si>
  <si>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</si>
  <si>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</si>
  <si>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</si>
  <si>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</si>
  <si>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</si>
  <si>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</si>
  <si>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</si>
  <si>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</si>
  <si>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</si>
  <si>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</si>
  <si>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</si>
  <si>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</si>
  <si>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</si>
  <si>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</si>
  <si>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</si>
  <si>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</si>
  <si>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</si>
  <si>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</si>
  <si>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</si>
  <si>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</si>
  <si>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</si>
  <si>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</si>
  <si>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</si>
  <si>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</si>
  <si>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</si>
  <si>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</si>
  <si>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</si>
  <si>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</si>
  <si>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</si>
  <si>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</si>
  <si>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</si>
  <si>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</si>
  <si>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</si>
  <si>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</si>
  <si>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</si>
  <si>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</si>
  <si>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</si>
  <si>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</si>
  <si>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</si>
  <si>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</si>
  <si>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</si>
  <si>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</si>
  <si>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</si>
  <si>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</si>
  <si>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</si>
  <si>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</si>
  <si>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</si>
  <si>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</si>
  <si>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</si>
  <si>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</si>
  <si>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</si>
  <si>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</si>
  <si>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</si>
  <si>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</si>
  <si>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</si>
  <si>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</si>
  <si>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</si>
  <si>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</si>
  <si>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</si>
  <si>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</si>
  <si>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</si>
  <si>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</si>
  <si>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</si>
  <si>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</si>
  <si>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</si>
  <si>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</si>
  <si>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</si>
  <si>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</si>
  <si>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</si>
  <si>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</si>
  <si>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</si>
  <si>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</si>
  <si>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</si>
  <si>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</si>
  <si>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</si>
  <si>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</si>
  <si>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</si>
  <si>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</si>
  <si>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</si>
  <si>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</si>
  <si>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</si>
  <si>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</si>
  <si>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</si>
  <si>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</si>
  <si>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</si>
  <si>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</si>
  <si>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</si>
  <si>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</si>
  <si>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</si>
  <si>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</si>
  <si>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</si>
  <si>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</si>
  <si>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</si>
  <si>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</si>
  <si>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</si>
  <si>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</si>
  <si>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</si>
  <si>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</si>
  <si>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</si>
  <si>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</si>
  <si>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</si>
  <si>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</si>
  <si>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</si>
  <si>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</si>
  <si>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</si>
  <si>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</si>
  <si>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</si>
  <si>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</si>
  <si>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</si>
  <si>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</si>
  <si>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</si>
  <si>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</si>
  <si>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</si>
  <si>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</si>
  <si>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</si>
  <si>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</si>
  <si>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</si>
  <si>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</si>
  <si>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</si>
  <si>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</si>
  <si>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</si>
  <si>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</si>
  <si>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</si>
  <si>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</si>
  <si>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</si>
  <si>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</si>
  <si>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</si>
  <si>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</si>
  <si>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</si>
  <si>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</si>
  <si>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</si>
  <si>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</si>
  <si>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</si>
  <si>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</si>
  <si>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</si>
  <si>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</si>
  <si>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</si>
  <si>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</si>
  <si>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</si>
  <si>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</si>
  <si>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</si>
  <si>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</si>
  <si>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</si>
  <si>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</si>
  <si>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</si>
  <si>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</si>
  <si>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</si>
  <si>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</si>
  <si>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</si>
  <si>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</si>
  <si>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</si>
  <si>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</si>
  <si>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</si>
  <si>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</si>
  <si>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</si>
  <si>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</si>
  <si>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</si>
  <si>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</si>
  <si>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</si>
  <si>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</si>
  <si>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</si>
  <si>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</si>
  <si>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</si>
  <si>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</si>
  <si>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</si>
  <si>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</si>
  <si>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</si>
  <si>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</si>
  <si>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</si>
  <si>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</si>
  <si>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</si>
  <si>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</si>
  <si>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</si>
  <si>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</si>
  <si>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</si>
  <si>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</si>
  <si>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</si>
  <si>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</si>
  <si>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</si>
  <si>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</si>
  <si>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</si>
  <si>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</si>
  <si>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</si>
  <si>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</si>
  <si>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</si>
  <si>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</si>
  <si>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</si>
  <si>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</si>
  <si>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</si>
  <si>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</si>
  <si>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</si>
  <si>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</si>
  <si>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</si>
  <si>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</si>
  <si>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</si>
  <si>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</si>
  <si>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</si>
  <si>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</si>
  <si>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</si>
  <si>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</si>
  <si>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</si>
  <si>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</si>
  <si>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</si>
  <si>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</si>
  <si>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</si>
  <si>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</si>
  <si>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</si>
  <si>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</si>
  <si>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</si>
  <si>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</si>
  <si>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</si>
  <si>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</si>
  <si>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</si>
  <si>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</si>
  <si>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</si>
  <si>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</si>
  <si>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</si>
  <si>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</si>
  <si>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</si>
  <si>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</si>
  <si>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</si>
  <si>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</si>
  <si>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</si>
  <si>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</si>
  <si>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</si>
  <si>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</si>
  <si>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</si>
  <si>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</si>
  <si>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</si>
  <si>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</si>
  <si>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</si>
  <si>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</si>
  <si>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</si>
  <si>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</si>
  <si>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</si>
  <si>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</si>
  <si>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</si>
  <si>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</si>
  <si>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</si>
  <si>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</si>
  <si>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</si>
  <si>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</si>
  <si>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</si>
  <si>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</si>
  <si>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</si>
  <si>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</si>
  <si>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</si>
  <si>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</si>
  <si>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</si>
  <si>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</si>
  <si>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</si>
  <si>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</si>
  <si>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</si>
  <si>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</si>
  <si>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</si>
  <si>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</si>
  <si>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</si>
  <si>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</si>
  <si>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</si>
  <si>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</si>
  <si>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</si>
  <si>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</si>
  <si>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</si>
  <si>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</si>
  <si>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</si>
  <si>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</si>
  <si>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</si>
  <si>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</si>
  <si>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</si>
  <si>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</si>
  <si>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</si>
  <si>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</si>
  <si>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</si>
  <si>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</si>
  <si>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</si>
  <si>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</si>
  <si>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</si>
  <si>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</si>
  <si>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</si>
  <si>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</si>
  <si>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</si>
  <si>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</si>
  <si>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</si>
  <si>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</si>
  <si>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</si>
  <si>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</si>
  <si>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</si>
  <si>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</si>
  <si>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</si>
  <si>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</si>
  <si>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</si>
  <si>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</si>
  <si>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</si>
  <si>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</si>
  <si>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</si>
  <si>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</si>
  <si>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</si>
  <si>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</si>
  <si>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</si>
  <si>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</si>
  <si>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</si>
  <si>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</si>
  <si>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</si>
  <si>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</si>
  <si>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</si>
  <si>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</si>
  <si>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</si>
  <si>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</si>
  <si>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</si>
  <si>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</si>
  <si>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</si>
  <si>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</si>
  <si>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</si>
  <si>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</si>
  <si>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</si>
  <si>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</si>
  <si>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</si>
  <si>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</si>
  <si>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</si>
  <si>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</si>
  <si>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</si>
  <si>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</si>
  <si>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</si>
  <si>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</si>
  <si>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</si>
  <si>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</si>
  <si>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</si>
  <si>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</si>
  <si>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</si>
  <si>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</si>
  <si>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</si>
  <si>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</si>
  <si>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</si>
  <si>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</si>
  <si>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</si>
  <si>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</si>
  <si>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</si>
  <si>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</si>
  <si>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</si>
  <si>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</si>
  <si>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</si>
  <si>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</si>
  <si>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</si>
  <si>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</si>
  <si>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</si>
  <si>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</si>
  <si>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</si>
  <si>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</si>
  <si>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</si>
  <si>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</si>
  <si>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</si>
  <si>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</si>
  <si>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</si>
  <si>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</si>
  <si>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</si>
  <si>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</si>
  <si>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</si>
  <si>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</si>
  <si>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</si>
  <si>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</si>
  <si>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</si>
  <si>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</si>
  <si>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</si>
  <si>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</si>
  <si>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</si>
  <si>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</si>
  <si>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</si>
  <si>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</si>
  <si>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</si>
  <si>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</si>
  <si>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</si>
  <si>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</si>
  <si>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</si>
  <si>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</si>
  <si>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</si>
  <si>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</si>
  <si>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</si>
  <si>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</si>
  <si>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</si>
  <si>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</si>
  <si>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</si>
  <si>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</si>
  <si>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</si>
  <si>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</si>
  <si>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</si>
  <si>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</si>
  <si>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</si>
  <si>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</si>
  <si>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</si>
  <si>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</si>
  <si>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</si>
  <si>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</si>
  <si>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</si>
  <si>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</si>
  <si>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</si>
  <si>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</si>
  <si>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</si>
  <si>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</si>
  <si>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</si>
  <si>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</si>
  <si>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</si>
  <si>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</si>
  <si>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</si>
  <si>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</si>
  <si>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</si>
  <si>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</si>
  <si>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</si>
  <si>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</si>
  <si>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</si>
  <si>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</si>
  <si>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</si>
  <si>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</si>
  <si>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</si>
  <si>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</si>
  <si>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</si>
  <si>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</si>
  <si>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</si>
  <si>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</si>
  <si>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</si>
  <si>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</si>
  <si>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</si>
  <si>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</si>
  <si>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</si>
  <si>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</si>
  <si>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</si>
  <si>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</si>
  <si>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</si>
  <si>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</si>
  <si>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</si>
  <si>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</si>
  <si>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</si>
  <si>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</si>
  <si>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</si>
  <si>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</si>
  <si>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</si>
  <si>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</si>
  <si>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</si>
  <si>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</si>
  <si>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</si>
  <si>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</si>
  <si>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</si>
  <si>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</si>
  <si>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</si>
  <si>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</si>
  <si>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</si>
  <si>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</si>
  <si>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</si>
  <si>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</si>
  <si>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</si>
  <si>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</si>
  <si>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</si>
  <si>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</si>
  <si>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</si>
  <si>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</si>
  <si>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</si>
  <si>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</si>
  <si>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</si>
  <si>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</si>
  <si>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</si>
  <si>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</si>
  <si>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</si>
  <si>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</si>
  <si>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</si>
  <si>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</si>
  <si>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</si>
  <si>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</si>
  <si>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</si>
  <si>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</si>
  <si>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</si>
  <si>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</si>
  <si>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</si>
  <si>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</si>
  <si>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</si>
  <si>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</si>
  <si>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</si>
  <si>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</si>
  <si>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</si>
  <si>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</si>
  <si>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</si>
  <si>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</si>
  <si>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</si>
  <si>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</si>
  <si>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</si>
  <si>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</si>
  <si>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</si>
  <si>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</si>
  <si>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</si>
  <si>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</si>
  <si>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</si>
  <si>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</si>
  <si>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</si>
  <si>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</si>
  <si>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</si>
  <si>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</si>
  <si>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</si>
  <si>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</si>
  <si>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</si>
  <si>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</si>
  <si>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</si>
  <si>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</si>
  <si>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</si>
  <si>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</si>
  <si>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</si>
  <si>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</si>
  <si>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</si>
  <si>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</si>
  <si>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</si>
  <si>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</si>
  <si>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</si>
  <si>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</si>
  <si>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</si>
  <si>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</si>
  <si>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</si>
  <si>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</si>
  <si>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</si>
  <si>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</si>
  <si>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</si>
  <si>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</si>
  <si>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</si>
  <si>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</si>
  <si>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</si>
  <si>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</si>
  <si>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</si>
  <si>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</si>
  <si>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</si>
  <si>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</si>
  <si>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</si>
  <si>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</si>
  <si>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</si>
  <si>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</si>
  <si>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</si>
  <si>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</si>
  <si>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</si>
  <si>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</si>
  <si>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</si>
  <si>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</si>
  <si>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</si>
  <si>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</si>
  <si>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</si>
  <si>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</si>
  <si>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</si>
  <si>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</si>
  <si>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</si>
  <si>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</si>
  <si>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</si>
  <si>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</si>
  <si>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</si>
  <si>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</si>
  <si>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</si>
  <si>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</si>
  <si>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</si>
  <si>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</si>
  <si>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</si>
  <si>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</si>
  <si>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</si>
  <si>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</si>
  <si>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</si>
  <si>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</si>
  <si>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</si>
  <si>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</si>
  <si>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</si>
  <si>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</si>
  <si>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</si>
  <si>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</si>
  <si>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</si>
  <si>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</si>
  <si>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</si>
  <si>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</si>
  <si>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</si>
  <si>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</si>
  <si>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</si>
  <si>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</si>
  <si>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</si>
  <si>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</si>
  <si>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</si>
  <si>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</si>
  <si>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</si>
  <si>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</si>
  <si>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</si>
  <si>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</si>
  <si>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</si>
  <si>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</si>
  <si>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</si>
  <si>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</si>
  <si>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</si>
  <si>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</si>
  <si>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</si>
  <si>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</si>
  <si>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</si>
  <si>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</si>
  <si>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</si>
  <si>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</si>
  <si>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</si>
  <si>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</si>
  <si>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</si>
  <si>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</si>
  <si>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</si>
  <si>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</si>
  <si>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</si>
  <si>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</si>
  <si>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</si>
  <si>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</si>
  <si>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</si>
  <si>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</si>
  <si>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</si>
  <si>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</si>
  <si>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</si>
  <si>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</si>
  <si>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</si>
  <si>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</si>
  <si>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</si>
  <si>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</si>
  <si>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</si>
  <si>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</si>
  <si>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</si>
  <si>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</si>
  <si>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</si>
  <si>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</si>
  <si>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</si>
  <si>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</si>
  <si>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</si>
  <si>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</si>
  <si>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</si>
  <si>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</si>
  <si>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</si>
  <si>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</si>
  <si>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</si>
  <si>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</si>
  <si>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</si>
  <si>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</si>
  <si>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</si>
  <si>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</si>
  <si>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</si>
  <si>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</si>
  <si>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</si>
  <si>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</si>
  <si>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</si>
  <si>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</si>
  <si>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</si>
  <si>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</si>
  <si>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</si>
  <si>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</si>
  <si>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</si>
  <si>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</si>
  <si>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</si>
  <si>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</si>
  <si>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</si>
  <si>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</si>
  <si>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</si>
  <si>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</si>
  <si>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</si>
  <si>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</si>
  <si>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</si>
  <si>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</si>
  <si>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</si>
  <si>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</si>
  <si>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</si>
  <si>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</si>
  <si>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</si>
  <si>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</si>
  <si>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</si>
  <si>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</si>
  <si>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</si>
  <si>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</si>
  <si>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</si>
  <si>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</si>
  <si>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</si>
  <si>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</si>
  <si>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</si>
  <si>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</si>
  <si>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</si>
  <si>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</si>
  <si>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</si>
  <si>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</si>
  <si>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</si>
  <si>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</si>
  <si>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</si>
  <si>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</si>
  <si>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</si>
  <si>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</si>
  <si>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</si>
  <si>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</si>
  <si>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</si>
  <si>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</si>
  <si>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</si>
  <si>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</si>
  <si>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</si>
  <si>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</si>
  <si>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</si>
  <si>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</si>
  <si>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</si>
  <si>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</si>
  <si>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</si>
  <si>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</si>
  <si>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</si>
  <si>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</si>
  <si>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</si>
  <si>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</si>
  <si>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</si>
  <si>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</si>
  <si>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</si>
  <si>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</si>
  <si>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</si>
  <si>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</si>
  <si>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</si>
  <si>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</si>
  <si>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</si>
  <si>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</si>
  <si>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</si>
  <si>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</si>
  <si>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</si>
  <si>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</si>
  <si>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</si>
  <si>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</si>
  <si>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</si>
  <si>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</si>
  <si>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</si>
  <si>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</si>
  <si>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</si>
  <si>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</si>
  <si>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</si>
  <si>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</si>
  <si>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</si>
  <si>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</si>
  <si>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</si>
  <si>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</si>
  <si>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</si>
  <si>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</si>
  <si>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</si>
  <si>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</si>
  <si>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</si>
  <si>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</si>
  <si>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</si>
  <si>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</si>
  <si>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</si>
  <si>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</si>
  <si>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</si>
  <si>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</si>
  <si>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</si>
  <si>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</si>
  <si>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</si>
  <si>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</si>
  <si>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</si>
  <si>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</si>
  <si>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</si>
  <si>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</si>
  <si>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</si>
  <si>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</si>
  <si>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</si>
  <si>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</si>
  <si>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</si>
  <si>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</si>
  <si>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</si>
  <si>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</si>
  <si>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</si>
  <si>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</si>
  <si>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</si>
  <si>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</si>
  <si>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</si>
  <si>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</si>
  <si>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</si>
  <si>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</si>
  <si>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</si>
  <si>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</si>
  <si>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</si>
  <si>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</si>
  <si>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</si>
  <si>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</si>
  <si>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</si>
  <si>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</si>
  <si>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</si>
  <si>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</si>
  <si>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</si>
  <si>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</si>
  <si>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</si>
  <si>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</si>
  <si>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</si>
  <si>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</si>
  <si>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</si>
  <si>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</si>
  <si>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</si>
  <si>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</si>
  <si>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</si>
  <si>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</si>
  <si>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</si>
  <si>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</si>
  <si>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</si>
  <si>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</si>
  <si>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</si>
  <si>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</si>
  <si>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</si>
  <si>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</si>
  <si>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</si>
  <si>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</si>
  <si>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</si>
  <si>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</si>
  <si>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</si>
  <si>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</si>
  <si>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</si>
  <si>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</si>
  <si>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</si>
  <si>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</si>
  <si>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</si>
  <si>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</si>
  <si>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</si>
  <si>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</si>
  <si>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</si>
  <si>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</si>
  <si>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</si>
  <si>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</si>
  <si>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</si>
  <si>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</si>
  <si>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</si>
  <si>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</si>
  <si>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</si>
  <si>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</si>
  <si>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</si>
  <si>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</si>
  <si>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</si>
  <si>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</si>
  <si>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</si>
  <si>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</si>
  <si>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</si>
  <si>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</si>
  <si>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</si>
  <si>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</si>
  <si>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</si>
  <si>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</si>
  <si>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</si>
  <si>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</si>
  <si>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</si>
  <si>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</si>
  <si>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</si>
  <si>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</si>
  <si>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</si>
  <si>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</si>
  <si>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</si>
  <si>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</si>
  <si>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</si>
  <si>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</si>
  <si>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</si>
  <si>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</si>
  <si>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</si>
  <si>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</si>
  <si>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</si>
  <si>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</si>
  <si>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</si>
  <si>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</si>
  <si>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</si>
  <si>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</si>
  <si>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</si>
  <si>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</si>
  <si>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</si>
  <si>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</si>
  <si>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</si>
  <si>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</si>
  <si>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</si>
  <si>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</si>
  <si>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</si>
  <si>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</si>
  <si>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</si>
  <si>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</si>
  <si>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</si>
  <si>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</si>
  <si>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</si>
  <si>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</si>
  <si>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</si>
  <si>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</si>
  <si>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</si>
  <si>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</si>
  <si>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</si>
  <si>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</si>
  <si>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</si>
  <si>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</si>
  <si>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</si>
  <si>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</si>
  <si>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</si>
  <si>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</si>
  <si>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</si>
  <si>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</si>
  <si>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</si>
  <si>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</si>
  <si>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</si>
  <si>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</si>
  <si>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</si>
  <si>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</si>
  <si>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</si>
  <si>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</si>
  <si>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</si>
  <si>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</si>
  <si>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</si>
  <si>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</si>
  <si>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</si>
  <si>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</si>
  <si>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</si>
  <si>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</si>
  <si>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</si>
  <si>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</si>
  <si>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</si>
  <si>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</si>
  <si>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</si>
  <si>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</si>
  <si>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</si>
  <si>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</si>
  <si>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</si>
  <si>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</si>
  <si>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</si>
  <si>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</si>
  <si>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</si>
  <si>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</si>
  <si>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</si>
  <si>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</si>
  <si>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</si>
  <si>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</si>
  <si>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</si>
  <si>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</si>
  <si>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</si>
  <si>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</si>
  <si>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</si>
  <si>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</si>
  <si>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</si>
  <si>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</si>
  <si>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</si>
  <si>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</si>
  <si>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</si>
  <si>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</si>
  <si>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</si>
  <si>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</si>
  <si>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</si>
  <si>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</si>
  <si>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</si>
  <si>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</si>
  <si>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</si>
  <si>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</si>
  <si>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</si>
  <si>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</si>
  <si>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</si>
  <si>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</si>
  <si>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</si>
  <si>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</si>
  <si>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</si>
  <si>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</si>
  <si>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</si>
  <si>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</si>
  <si>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</si>
  <si>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</si>
  <si>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</si>
  <si>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</si>
  <si>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</si>
  <si>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</si>
  <si>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</si>
  <si>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</si>
  <si>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</si>
  <si>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</si>
  <si>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</si>
  <si>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</si>
  <si>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</si>
  <si>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</si>
  <si>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</si>
  <si>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</si>
  <si>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</si>
  <si>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</si>
  <si>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</si>
  <si>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</si>
  <si>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</si>
  <si>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</si>
  <si>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</si>
  <si>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</si>
  <si>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</si>
  <si>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</si>
  <si>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</si>
  <si>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</si>
  <si>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</si>
  <si>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</si>
  <si>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</si>
  <si>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</si>
  <si>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</si>
  <si>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</si>
  <si>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</si>
  <si>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</si>
  <si>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</si>
  <si>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</si>
  <si>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</si>
  <si>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</si>
  <si>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</si>
  <si>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</si>
  <si>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</si>
  <si>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</si>
  <si>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</si>
  <si>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</si>
  <si>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</si>
  <si>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</si>
  <si>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</si>
  <si>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</si>
  <si>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</si>
  <si>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</si>
  <si>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</si>
  <si>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</si>
  <si>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</si>
  <si>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</si>
  <si>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</si>
  <si>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</si>
  <si>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</si>
  <si>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</si>
  <si>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</si>
  <si>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</si>
  <si>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</si>
  <si>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</si>
  <si>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</si>
  <si>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</si>
  <si>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</si>
  <si>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</si>
  <si>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</si>
  <si>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</si>
  <si>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</si>
  <si>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</si>
  <si>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</si>
  <si>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</si>
  <si>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</si>
  <si>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</si>
  <si>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</si>
  <si>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</si>
  <si>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</si>
  <si>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</si>
  <si>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</si>
  <si>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</si>
  <si>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</si>
  <si>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</si>
  <si>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</si>
  <si>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</si>
  <si>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</si>
  <si>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</si>
  <si>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</si>
  <si>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</si>
  <si>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</si>
  <si>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</si>
  <si>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</si>
  <si>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</si>
  <si>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</si>
  <si>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</si>
  <si>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</si>
  <si>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</si>
  <si>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</si>
  <si>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</si>
  <si>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</si>
  <si>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</si>
  <si>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</si>
  <si>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</si>
  <si>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</si>
  <si>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</si>
  <si>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</si>
  <si>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</si>
  <si>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</si>
  <si>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</si>
  <si>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</si>
  <si>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</si>
  <si>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</si>
  <si>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</si>
  <si>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</si>
  <si>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</si>
  <si>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</si>
  <si>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</si>
  <si>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</si>
  <si>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</si>
  <si>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</si>
  <si>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</si>
  <si>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</si>
  <si>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</si>
  <si>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</si>
  <si>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</si>
  <si>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</si>
  <si>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</si>
  <si>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</si>
  <si>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</si>
  <si>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</si>
  <si>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</si>
  <si>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</si>
  <si>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</si>
  <si>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</si>
  <si>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</si>
  <si>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</si>
  <si>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</si>
  <si>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</si>
  <si>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</si>
  <si>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</si>
  <si>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</si>
  <si>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</si>
  <si>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</si>
  <si>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</si>
  <si>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</si>
  <si>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</si>
  <si>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</si>
  <si>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</si>
  <si>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</si>
  <si>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</si>
  <si>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</si>
  <si>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</si>
  <si>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</si>
  <si>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</si>
  <si>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</si>
  <si>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</si>
  <si>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</si>
  <si>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</si>
  <si>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</si>
  <si>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</si>
  <si>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</si>
  <si>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</si>
  <si>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</si>
  <si>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</si>
  <si>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</si>
  <si>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</si>
  <si>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</si>
  <si>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</si>
  <si>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</si>
  <si>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</si>
  <si>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</si>
  <si>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</si>
  <si>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</si>
  <si>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</si>
  <si>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</si>
  <si>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</si>
  <si>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</si>
  <si>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</si>
  <si>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</si>
  <si>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</si>
  <si>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</si>
  <si>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</si>
  <si>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</si>
  <si>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</si>
  <si>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</si>
  <si>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</si>
  <si>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</si>
  <si>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</si>
  <si>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</si>
  <si>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</si>
  <si>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</si>
  <si>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</si>
  <si>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</si>
  <si>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</si>
  <si>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</si>
  <si>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</si>
  <si>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</si>
  <si>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</si>
  <si>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</si>
  <si>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</si>
  <si>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</si>
  <si>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</si>
  <si>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</si>
  <si>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</si>
  <si>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</si>
  <si>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</si>
  <si>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</si>
  <si>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</si>
  <si>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</si>
  <si>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</si>
  <si>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</si>
  <si>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</si>
  <si>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</si>
  <si>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</si>
  <si>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</si>
  <si>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</si>
  <si>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</si>
  <si>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</si>
  <si>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</si>
  <si>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</si>
  <si>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</si>
  <si>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</si>
  <si>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</si>
  <si>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</si>
  <si>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</si>
  <si>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</si>
  <si>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</si>
  <si>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</si>
  <si>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</si>
  <si>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</si>
  <si>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</si>
  <si>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</si>
  <si>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</si>
  <si>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</si>
  <si>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</si>
  <si>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</si>
  <si>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</si>
  <si>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</si>
  <si>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</si>
  <si>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</si>
  <si>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</si>
  <si>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</si>
  <si>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</si>
  <si>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</si>
  <si>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</si>
  <si>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</si>
  <si>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</si>
  <si>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</si>
  <si>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</si>
  <si>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</si>
  <si>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</si>
  <si>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</si>
  <si>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</si>
  <si>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</si>
  <si>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</si>
  <si>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</si>
  <si>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</si>
  <si>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</si>
  <si>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</si>
  <si>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</si>
  <si>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</si>
  <si>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</si>
  <si>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</si>
  <si>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</si>
  <si>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</si>
  <si>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</si>
  <si>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</si>
  <si>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</si>
  <si>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</si>
  <si>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</si>
  <si>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</si>
  <si>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</si>
  <si>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</si>
  <si>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</si>
  <si>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</si>
  <si>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</si>
  <si>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</si>
  <si>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</si>
  <si>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</si>
  <si>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</si>
  <si>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</si>
  <si>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</si>
  <si>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</si>
  <si>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</si>
  <si>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</si>
  <si>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</si>
  <si>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</si>
  <si>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</si>
  <si>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</si>
  <si>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</si>
  <si>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</si>
  <si>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</si>
  <si>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</si>
  <si>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</si>
  <si>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</si>
  <si>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</si>
  <si>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</si>
  <si>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</si>
  <si>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</si>
  <si>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</si>
  <si>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</si>
  <si>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</si>
  <si>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</si>
  <si>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</si>
  <si>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</si>
  <si>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</si>
  <si>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</si>
  <si>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</si>
  <si>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</si>
  <si>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</si>
  <si>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</si>
  <si>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</si>
  <si>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</si>
  <si>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</si>
  <si>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</si>
  <si>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</si>
  <si>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</si>
  <si>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</si>
  <si>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</si>
  <si>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</si>
  <si>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</si>
  <si>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</si>
  <si>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</si>
  <si>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</si>
  <si>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</si>
  <si>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</si>
  <si>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</si>
  <si>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</si>
  <si>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</si>
  <si>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</si>
  <si>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</si>
  <si>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</si>
  <si>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</si>
  <si>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</si>
  <si>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</si>
  <si>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</si>
  <si>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</si>
  <si>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</si>
  <si>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</si>
  <si>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</si>
  <si>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</si>
  <si>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</si>
  <si>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</si>
  <si>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</si>
  <si>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</si>
  <si>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</si>
  <si>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</si>
  <si>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</si>
  <si>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</si>
  <si>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</si>
  <si>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</si>
  <si>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</si>
  <si>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</si>
  <si>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</si>
  <si>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</si>
  <si>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</si>
  <si>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</si>
  <si>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</si>
  <si>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</si>
  <si>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</si>
  <si>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</si>
  <si>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</si>
  <si>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</si>
  <si>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</si>
  <si>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</si>
  <si>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</si>
  <si>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</si>
  <si>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</si>
  <si>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</si>
  <si>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</si>
  <si>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</si>
  <si>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</si>
  <si>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</si>
  <si>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</si>
  <si>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</si>
  <si>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</si>
  <si>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</si>
  <si>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</si>
  <si>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</si>
  <si>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</si>
  <si>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</si>
  <si>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</si>
  <si>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</si>
  <si>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</si>
  <si>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</si>
  <si>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</si>
  <si>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</si>
  <si>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</si>
  <si>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</si>
  <si>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</si>
  <si>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</si>
  <si>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</si>
  <si>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</si>
  <si>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</si>
  <si>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</si>
  <si>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</si>
  <si>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</si>
  <si>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</si>
  <si>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</si>
  <si>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</si>
  <si>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</si>
  <si>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</si>
  <si>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</si>
  <si>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</si>
  <si>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</si>
  <si>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</si>
  <si>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</si>
  <si>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</si>
  <si>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</si>
  <si>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</si>
  <si>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</si>
  <si>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</si>
  <si>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</si>
  <si>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</si>
  <si>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</si>
  <si>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</si>
  <si>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</si>
  <si>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</si>
  <si>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</si>
  <si>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</si>
  <si>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</si>
  <si>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</si>
  <si>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</si>
  <si>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</si>
  <si>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</si>
  <si>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</si>
  <si>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</si>
  <si>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</si>
  <si>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</si>
  <si>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</si>
  <si>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</si>
  <si>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</si>
  <si>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</si>
  <si>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</si>
  <si>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</si>
  <si>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</si>
  <si>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</si>
  <si>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</si>
  <si>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</si>
  <si>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</si>
  <si>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</si>
  <si>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</si>
  <si>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</si>
  <si>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</si>
  <si>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</si>
  <si>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</si>
  <si>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</si>
  <si>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</si>
  <si>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</si>
  <si>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</si>
  <si>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</si>
  <si>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</si>
  <si>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</si>
  <si>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</si>
  <si>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</si>
  <si>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</si>
  <si>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</si>
  <si>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</si>
  <si>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</si>
  <si>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</si>
  <si>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</si>
  <si>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</si>
  <si>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</si>
  <si>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</si>
  <si>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</si>
  <si>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</si>
  <si>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</si>
  <si>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</si>
  <si>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</si>
  <si>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</si>
  <si>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</si>
  <si>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</si>
  <si>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</si>
  <si>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</si>
  <si>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</si>
  <si>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</si>
  <si>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</si>
  <si>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</si>
  <si>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</si>
  <si>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</si>
  <si>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</si>
  <si>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</si>
  <si>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</si>
  <si>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</si>
  <si>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</si>
  <si>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</si>
  <si>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</si>
  <si>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</si>
  <si>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</si>
  <si>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</si>
  <si>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</si>
  <si>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</si>
  <si>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</si>
  <si>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</si>
  <si>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</si>
  <si>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</si>
  <si>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</si>
  <si>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</si>
  <si>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</si>
  <si>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</si>
  <si>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</si>
  <si>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</si>
  <si>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</si>
  <si>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</si>
  <si>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</si>
  <si>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</si>
  <si>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</si>
  <si>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</si>
  <si>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</si>
  <si>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</si>
  <si>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</si>
  <si>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</si>
  <si>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</si>
  <si>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</si>
  <si>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</si>
  <si>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</si>
  <si>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</si>
  <si>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</si>
  <si>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</si>
  <si>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</si>
  <si>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</si>
  <si>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</si>
  <si>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</si>
  <si>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</si>
  <si>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</si>
  <si>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</si>
  <si>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</si>
  <si>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</si>
  <si>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</si>
  <si>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</si>
  <si>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</si>
  <si>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</si>
  <si>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</si>
  <si>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</si>
  <si>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</si>
  <si>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</si>
  <si>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</si>
  <si>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</si>
  <si>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</si>
  <si>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</si>
  <si>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</si>
  <si>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</si>
  <si>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</si>
  <si>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</si>
  <si>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</si>
  <si>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</si>
  <si>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</si>
  <si>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</si>
  <si>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</si>
  <si>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</si>
  <si>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</si>
  <si>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</si>
  <si>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</si>
  <si>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</si>
  <si>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</si>
  <si>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</si>
  <si>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</si>
  <si>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</si>
  <si>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</si>
  <si>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</si>
  <si>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</si>
  <si>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</si>
  <si>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</si>
  <si>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</si>
  <si>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</si>
  <si>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</si>
  <si>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</si>
  <si>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</si>
  <si>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</si>
  <si>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</si>
  <si>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</si>
  <si>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</si>
  <si>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</si>
  <si>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</si>
  <si>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</si>
  <si>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</si>
  <si>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</si>
  <si>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</si>
  <si>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</si>
  <si>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</si>
  <si>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</si>
  <si>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</si>
  <si>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</si>
  <si>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</si>
  <si>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</si>
  <si>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</si>
  <si>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</si>
  <si>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</si>
  <si>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</si>
  <si>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</si>
  <si>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</si>
  <si>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</si>
  <si>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</si>
  <si>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</si>
  <si>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</si>
  <si>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</si>
  <si>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</si>
  <si>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</si>
  <si>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</si>
  <si>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</si>
  <si>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</si>
  <si>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</si>
  <si>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</si>
  <si>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</si>
  <si>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</si>
  <si>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</si>
  <si>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</si>
  <si>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</si>
  <si>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</si>
  <si>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</si>
  <si>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</si>
  <si>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</si>
  <si>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</si>
  <si>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</si>
  <si>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</si>
  <si>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</si>
  <si>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</si>
  <si>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</si>
  <si>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</si>
  <si>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</si>
  <si>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</si>
  <si>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</si>
  <si>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</si>
  <si>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</si>
  <si>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</si>
  <si>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</si>
  <si>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</si>
  <si>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</si>
  <si>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</si>
  <si>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</si>
  <si>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</si>
  <si>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</si>
  <si>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</si>
  <si>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</si>
  <si>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</si>
  <si>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</si>
  <si>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</si>
  <si>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</si>
  <si>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</si>
  <si>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</si>
  <si>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</si>
  <si>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</si>
  <si>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</si>
  <si>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</si>
  <si>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</si>
  <si>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</si>
  <si>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</si>
  <si>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</si>
  <si>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</si>
  <si>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</si>
  <si>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</si>
  <si>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</si>
  <si>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</si>
  <si>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</si>
  <si>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</si>
  <si>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</si>
  <si>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</si>
  <si>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</si>
  <si>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</si>
  <si>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</si>
  <si>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</si>
  <si>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</si>
  <si>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</si>
  <si>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</si>
  <si>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</si>
  <si>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</si>
  <si>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</si>
  <si>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</si>
  <si>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</si>
  <si>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</si>
  <si>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</si>
  <si>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</si>
  <si>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</si>
  <si>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</si>
  <si>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</si>
  <si>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</si>
  <si>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</si>
  <si>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</si>
  <si>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</si>
  <si>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</si>
  <si>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</si>
  <si>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</si>
  <si>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</si>
  <si>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</si>
  <si>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</si>
  <si>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</si>
  <si>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</si>
  <si>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</si>
  <si>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</si>
  <si>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</si>
  <si>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</si>
  <si>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</si>
  <si>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</si>
  <si>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</si>
  <si>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</si>
  <si>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</si>
  <si>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</si>
  <si>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</si>
  <si>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</si>
  <si>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</si>
  <si>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</si>
  <si>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</si>
  <si>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</si>
  <si>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</si>
  <si>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</si>
  <si>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</si>
  <si>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</si>
  <si>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</si>
  <si>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</si>
  <si>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</si>
  <si>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</si>
  <si>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</si>
  <si>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</si>
  <si>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</si>
  <si>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</si>
  <si>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</si>
  <si>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</si>
  <si>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</si>
  <si>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</si>
  <si>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</si>
  <si>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</si>
  <si>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</si>
  <si>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</si>
  <si>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</si>
  <si>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</si>
  <si>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</si>
  <si>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</si>
  <si>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</si>
  <si>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</si>
  <si>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</si>
  <si>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</si>
  <si>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</si>
  <si>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</si>
  <si>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</si>
  <si>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</si>
  <si>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</si>
  <si>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</si>
  <si>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</si>
  <si>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</si>
  <si>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</si>
  <si>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</si>
  <si>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</si>
  <si>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</si>
  <si>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</si>
  <si>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</si>
  <si>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</si>
  <si>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</si>
  <si>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</si>
  <si>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</si>
  <si>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</si>
  <si>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</si>
  <si>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</si>
  <si>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</si>
  <si>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</si>
  <si>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</si>
  <si>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</si>
  <si>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</si>
  <si>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</si>
  <si>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</si>
  <si>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</si>
  <si>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</si>
  <si>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</si>
  <si>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</si>
  <si>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</si>
  <si>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</si>
  <si>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</si>
  <si>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</si>
  <si>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</si>
  <si>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</si>
  <si>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</si>
  <si>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</si>
  <si>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</si>
  <si>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</si>
  <si>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</si>
  <si>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</si>
  <si>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</si>
  <si>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</si>
  <si>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</si>
  <si>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</si>
  <si>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</si>
  <si>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</si>
  <si>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</si>
  <si>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</si>
  <si>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</si>
  <si>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</si>
  <si>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</si>
  <si>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</si>
  <si>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</si>
  <si>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</si>
  <si>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</si>
  <si>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</si>
  <si>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</si>
  <si>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</si>
  <si>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</si>
  <si>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</si>
  <si>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</si>
  <si>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</si>
  <si>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</si>
  <si>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</si>
  <si>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</si>
  <si>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</si>
  <si>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</si>
  <si>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</si>
  <si>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</si>
  <si>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</si>
  <si>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</si>
  <si>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</si>
  <si>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</si>
  <si>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</si>
  <si>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</si>
  <si>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</si>
  <si>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</si>
  <si>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</si>
  <si>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</si>
  <si>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</si>
  <si>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</si>
  <si>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</si>
  <si>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</si>
  <si>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</si>
  <si>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</si>
  <si>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</si>
  <si>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</si>
  <si>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</si>
  <si>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</si>
  <si>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</si>
  <si>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</si>
  <si>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</si>
  <si>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</si>
  <si>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</si>
  <si>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</si>
  <si>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</si>
  <si>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</si>
  <si>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</si>
  <si>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</si>
  <si>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</si>
  <si>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</si>
  <si>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</si>
  <si>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</si>
  <si>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</si>
  <si>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</si>
  <si>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</si>
  <si>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</si>
  <si>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</si>
  <si>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</si>
  <si>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</si>
  <si>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</si>
  <si>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</si>
  <si>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</si>
  <si>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</si>
  <si>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</si>
  <si>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</si>
  <si>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</si>
  <si>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</si>
  <si>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</si>
  <si>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</si>
  <si>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</si>
  <si>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</si>
  <si>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</si>
  <si>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</si>
  <si>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</si>
  <si>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</si>
  <si>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</si>
  <si>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</si>
  <si>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</si>
  <si>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</si>
  <si>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</si>
  <si>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</si>
  <si>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</si>
  <si>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</si>
  <si>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</si>
  <si>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</si>
  <si>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</si>
  <si>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</si>
  <si>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</si>
  <si>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</si>
  <si>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</si>
  <si>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</si>
  <si>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</si>
  <si>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</si>
  <si>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</si>
  <si>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</si>
  <si>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</si>
  <si>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</si>
  <si>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</si>
  <si>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</si>
  <si>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</si>
  <si>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</si>
  <si>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</si>
  <si>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</si>
  <si>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</si>
  <si>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</si>
  <si>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</si>
  <si>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</si>
  <si>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</si>
  <si>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</si>
  <si>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</si>
  <si>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</si>
  <si>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</si>
  <si>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</si>
  <si>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</si>
  <si>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</si>
  <si>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</si>
  <si>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</si>
  <si>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</si>
  <si>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</si>
  <si>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</si>
  <si>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</si>
  <si>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</si>
  <si>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</si>
  <si>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</si>
  <si>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</si>
  <si>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</si>
  <si>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</si>
  <si>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</si>
  <si>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</si>
  <si>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</si>
  <si>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</si>
  <si>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</si>
  <si>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</si>
  <si>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</si>
  <si>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</si>
  <si>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</si>
  <si>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</si>
  <si>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</si>
  <si>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</si>
  <si>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</si>
  <si>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</si>
  <si>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</si>
  <si>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</si>
  <si>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</si>
  <si>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</si>
  <si>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</si>
  <si>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</si>
  <si>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</si>
  <si>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</si>
  <si>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</si>
  <si>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</si>
  <si>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</si>
  <si>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</si>
  <si>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</si>
  <si>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</si>
  <si>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</si>
  <si>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</si>
  <si>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</si>
  <si>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</si>
  <si>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</si>
  <si>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</si>
  <si>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</si>
  <si>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</si>
  <si>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</si>
  <si>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</si>
  <si>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</si>
  <si>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</si>
  <si>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</si>
  <si>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</si>
  <si>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</si>
  <si>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</si>
  <si>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</si>
  <si>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</si>
  <si>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</si>
  <si>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</si>
  <si>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</si>
  <si>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</si>
  <si>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</si>
  <si>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</si>
  <si>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</si>
  <si>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</si>
  <si>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</si>
  <si>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</si>
  <si>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</si>
  <si>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</si>
  <si>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</si>
  <si>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</si>
  <si>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</si>
  <si>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</si>
  <si>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</si>
  <si>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</si>
  <si>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</si>
  <si>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</si>
  <si>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</si>
  <si>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</si>
  <si>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</si>
  <si>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</si>
  <si>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</si>
  <si>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</si>
  <si>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</si>
  <si>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</si>
  <si>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</si>
  <si>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</si>
  <si>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</si>
  <si>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</si>
  <si>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</si>
  <si>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</si>
  <si>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</si>
  <si>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</si>
  <si>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</si>
  <si>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</si>
  <si>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</si>
  <si>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</si>
  <si>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</si>
  <si>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</si>
  <si>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</si>
  <si>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</si>
  <si>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</si>
  <si>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</si>
  <si>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</si>
  <si>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</si>
  <si>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</si>
  <si>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</si>
  <si>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</si>
  <si>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</si>
  <si>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</si>
  <si>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</si>
  <si>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</si>
  <si>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</si>
  <si>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</si>
  <si>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</si>
  <si>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</si>
  <si>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</si>
  <si>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</si>
  <si>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</si>
  <si>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</si>
  <si>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</si>
  <si>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</si>
  <si>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</si>
  <si>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</si>
  <si>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</si>
  <si>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</si>
  <si>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</si>
  <si>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</si>
  <si>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</si>
  <si>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</si>
  <si>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</si>
  <si>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</si>
  <si>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</si>
  <si>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</si>
  <si>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</si>
  <si>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</si>
  <si>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</si>
  <si>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</si>
  <si>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</si>
  <si>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</si>
  <si>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</si>
  <si>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</si>
  <si>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</si>
  <si>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</si>
  <si>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</si>
  <si>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</si>
  <si>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</si>
  <si>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</si>
  <si>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</si>
  <si>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</si>
  <si>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</si>
  <si>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</si>
  <si>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</si>
  <si>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</si>
  <si>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</si>
  <si>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</si>
  <si>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</si>
  <si>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</si>
  <si>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</si>
  <si>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</si>
  <si>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</si>
  <si>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</si>
  <si>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</si>
  <si>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</si>
  <si>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</si>
  <si>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</si>
  <si>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</si>
  <si>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</si>
  <si>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</si>
  <si>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</si>
  <si>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</si>
  <si>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</si>
  <si>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</si>
  <si>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</si>
  <si>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</si>
  <si>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</si>
  <si>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</si>
  <si>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</si>
  <si>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</si>
  <si>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</si>
  <si>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</si>
  <si>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</si>
  <si>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</si>
  <si>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</si>
  <si>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</si>
  <si>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</si>
  <si>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</si>
  <si>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</si>
  <si>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</si>
  <si>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</si>
  <si>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</si>
  <si>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</si>
  <si>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</si>
  <si>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</si>
  <si>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</si>
  <si>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</si>
  <si>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</si>
  <si>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</si>
  <si>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</si>
  <si>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</si>
  <si>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</si>
  <si>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</si>
  <si>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</si>
  <si>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</si>
  <si>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</si>
  <si>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</si>
  <si>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</si>
  <si>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</si>
  <si>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</si>
  <si>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</si>
  <si>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</si>
  <si>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</si>
  <si>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</si>
  <si>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</si>
  <si>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</si>
  <si>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</si>
  <si>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</si>
  <si>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</si>
  <si>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</si>
  <si>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</si>
  <si>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</si>
  <si>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</si>
  <si>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</si>
  <si>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</si>
  <si>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</si>
  <si>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</si>
  <si>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</si>
  <si>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</si>
  <si>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</si>
  <si>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</si>
  <si>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</si>
  <si>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</si>
  <si>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</si>
  <si>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</si>
  <si>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</si>
  <si>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</si>
  <si>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</si>
  <si>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</si>
  <si>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</si>
  <si>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</si>
  <si>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</si>
  <si>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</si>
  <si>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</si>
  <si>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</si>
  <si>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</si>
  <si>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</si>
  <si>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</si>
  <si>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</si>
  <si>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</si>
  <si>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</si>
  <si>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</si>
  <si>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</si>
  <si>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</si>
  <si>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</si>
  <si>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</si>
  <si>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</si>
  <si>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</si>
  <si>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</si>
  <si>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</si>
  <si>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</si>
  <si>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</si>
  <si>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</si>
  <si>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</si>
  <si>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</si>
  <si>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</si>
  <si>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</si>
  <si>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</si>
  <si>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</si>
  <si>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</si>
  <si>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</si>
  <si>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</si>
  <si>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</si>
  <si>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</si>
  <si>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</si>
  <si>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</si>
  <si>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</si>
  <si>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</si>
  <si>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</si>
  <si>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</si>
  <si>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</si>
  <si>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</si>
  <si>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</si>
  <si>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</si>
  <si>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</si>
  <si>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</si>
  <si>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</si>
  <si>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</si>
  <si>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</si>
  <si>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</si>
  <si>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</si>
  <si>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</si>
  <si>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</si>
  <si>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</si>
  <si>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</si>
  <si>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</si>
  <si>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</si>
  <si>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</si>
  <si>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</si>
  <si>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</si>
  <si>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</si>
  <si>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</si>
  <si>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</si>
  <si>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</si>
  <si>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</si>
  <si>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</si>
  <si>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</si>
  <si>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</si>
  <si>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</si>
  <si>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</si>
  <si>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</si>
  <si>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</si>
  <si>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</si>
  <si>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</si>
  <si>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</si>
  <si>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</si>
  <si>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</si>
  <si>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</si>
  <si>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</si>
  <si>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</si>
  <si>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</si>
  <si>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</si>
  <si>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</si>
  <si>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</si>
  <si>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</si>
  <si>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</si>
  <si>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</si>
  <si>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</si>
  <si>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</si>
  <si>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</si>
  <si>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</si>
  <si>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</si>
  <si>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</si>
  <si>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</si>
  <si>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</si>
  <si>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</si>
  <si>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</si>
  <si>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</si>
  <si>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</si>
  <si>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</si>
  <si>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</si>
  <si>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</si>
  <si>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</si>
  <si>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</si>
  <si>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</si>
  <si>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</si>
  <si>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</si>
  <si>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</si>
  <si>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</si>
  <si>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</si>
  <si>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</si>
  <si>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</si>
  <si>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</si>
  <si>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</si>
  <si>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</si>
  <si>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</si>
  <si>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</si>
  <si>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</si>
  <si>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</si>
  <si>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</si>
  <si>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</si>
  <si>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</si>
  <si>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</si>
  <si>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</si>
  <si>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</si>
  <si>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</si>
  <si>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</si>
  <si>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</si>
  <si>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</si>
  <si>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</si>
  <si>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</si>
  <si>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</si>
  <si>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</si>
  <si>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</si>
  <si>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</si>
  <si>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</si>
  <si>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</si>
  <si>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</si>
  <si>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</si>
  <si>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</si>
  <si>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</si>
  <si>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</si>
  <si>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</si>
  <si>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</si>
  <si>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</si>
  <si>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</si>
  <si>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</si>
  <si>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</si>
  <si>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</si>
  <si>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</si>
  <si>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</si>
  <si>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</si>
  <si>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</si>
  <si>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</si>
  <si>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</si>
  <si>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</si>
  <si>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</si>
  <si>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</si>
  <si>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</si>
  <si>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</si>
  <si>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</si>
  <si>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</si>
  <si>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</si>
  <si>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</si>
  <si>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</si>
  <si>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</si>
  <si>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</si>
  <si>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</si>
  <si>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</si>
  <si>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</si>
  <si>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</si>
  <si>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</si>
  <si>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</si>
  <si>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</si>
  <si>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</si>
  <si>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</si>
  <si>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</si>
  <si>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</si>
  <si>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</si>
  <si>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</si>
  <si>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</si>
  <si>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</si>
  <si>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</si>
  <si>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</si>
  <si>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</si>
  <si>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</si>
  <si>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</si>
  <si>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</si>
  <si>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</si>
  <si>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</si>
  <si>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</si>
  <si>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</si>
  <si>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</si>
  <si>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</si>
  <si>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</si>
  <si>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</si>
  <si>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</si>
  <si>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</si>
  <si>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</si>
  <si>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</si>
  <si>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</si>
  <si>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</si>
  <si>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</si>
  <si>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</si>
  <si>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</si>
  <si>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</si>
  <si>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</si>
  <si>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</si>
  <si>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</si>
  <si>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</si>
  <si>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</si>
  <si>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</si>
  <si>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</si>
  <si>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</si>
  <si>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</si>
  <si>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</si>
  <si>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</si>
  <si>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</si>
  <si>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</si>
  <si>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</si>
  <si>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</si>
  <si>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</si>
  <si>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</si>
  <si>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</si>
  <si>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</si>
  <si>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</si>
  <si>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</si>
  <si>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</si>
  <si>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</si>
  <si>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</si>
  <si>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</si>
  <si>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</si>
  <si>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</si>
  <si>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</si>
  <si>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</si>
  <si>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</si>
  <si>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</si>
  <si>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</si>
  <si>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</si>
  <si>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</si>
  <si>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</si>
  <si>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</si>
  <si>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</si>
  <si>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</si>
  <si>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</si>
  <si>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</si>
  <si>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</si>
  <si>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</si>
  <si>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</si>
  <si>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</si>
  <si>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</si>
  <si>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</si>
  <si>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</si>
  <si>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</si>
  <si>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</si>
  <si>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</si>
  <si>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</si>
  <si>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</si>
  <si>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</si>
  <si>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</si>
  <si>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</si>
  <si>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</si>
  <si>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</si>
  <si>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</si>
  <si>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</si>
  <si>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</si>
  <si>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</si>
  <si>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</si>
  <si>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</si>
  <si>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</si>
  <si>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</si>
  <si>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</si>
  <si>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</si>
  <si>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</si>
  <si>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</si>
  <si>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</si>
  <si>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</si>
  <si>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</si>
  <si>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</si>
  <si>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</si>
  <si>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</si>
  <si>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</si>
  <si>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</si>
  <si>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</si>
  <si>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</si>
  <si>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</si>
  <si>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</si>
  <si>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</si>
  <si>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</si>
  <si>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</si>
  <si>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</si>
  <si>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</si>
  <si>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</si>
  <si>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</si>
  <si>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</si>
  <si>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</si>
  <si>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</si>
  <si>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</si>
  <si>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</si>
  <si>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</si>
  <si>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</si>
  <si>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</si>
  <si>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</si>
  <si>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</si>
  <si>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</si>
  <si>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</si>
  <si>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</si>
  <si>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</si>
  <si>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</si>
  <si>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</si>
  <si>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</si>
  <si>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</si>
  <si>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</si>
  <si>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</si>
  <si>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</si>
  <si>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</si>
  <si>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</si>
  <si>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</si>
  <si>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</si>
  <si>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</si>
  <si>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</si>
  <si>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</si>
  <si>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</si>
  <si>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</si>
  <si>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</si>
  <si>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</si>
  <si>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</si>
  <si>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</si>
  <si>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</si>
  <si>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</si>
  <si>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</si>
  <si>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</si>
  <si>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</si>
  <si>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</si>
  <si>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</si>
  <si>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</si>
  <si>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</si>
  <si>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</si>
  <si>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</si>
  <si>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</si>
  <si>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</si>
  <si>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</si>
  <si>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</si>
  <si>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</si>
  <si>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</si>
  <si>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</si>
  <si>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</si>
  <si>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</si>
  <si>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</si>
  <si>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</si>
  <si>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</si>
  <si>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</si>
  <si>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</si>
  <si>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</si>
  <si>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</si>
  <si>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</si>
  <si>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</si>
  <si>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</si>
  <si>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</si>
  <si>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</si>
  <si>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</si>
  <si>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</si>
  <si>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</si>
  <si>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</si>
  <si>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</si>
  <si>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</si>
  <si>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</si>
  <si>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</si>
  <si>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</si>
  <si>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</si>
  <si>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</si>
  <si>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</si>
  <si>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</si>
  <si>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</si>
  <si>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</si>
  <si>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</si>
  <si>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</si>
  <si>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</si>
  <si>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</si>
  <si>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</si>
  <si>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</si>
  <si>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</si>
  <si>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</si>
  <si>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</si>
  <si>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</si>
  <si>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</si>
  <si>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</si>
  <si>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</si>
  <si>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</si>
  <si>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</si>
  <si>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</si>
  <si>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</si>
  <si>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</si>
  <si>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</si>
  <si>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</si>
  <si>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</si>
  <si>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</si>
  <si>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</si>
  <si>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</si>
  <si>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</si>
  <si>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</si>
  <si>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</si>
  <si>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</si>
  <si>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</si>
  <si>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</si>
  <si>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</si>
  <si>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</si>
  <si>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</si>
  <si>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</si>
  <si>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</si>
  <si>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</si>
  <si>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</si>
  <si>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</si>
  <si>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</si>
  <si>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</si>
  <si>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</si>
  <si>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</si>
  <si>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</si>
  <si>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</si>
  <si>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</si>
  <si>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</si>
  <si>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</si>
  <si>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</si>
  <si>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</si>
  <si>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</si>
  <si>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</si>
  <si>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</si>
  <si>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</si>
  <si>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</si>
  <si>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</si>
  <si>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</si>
  <si>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</si>
  <si>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</si>
  <si>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</si>
  <si>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</si>
  <si>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</si>
  <si>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</si>
  <si>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</si>
  <si>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</si>
  <si>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</si>
  <si>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</si>
  <si>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</si>
  <si>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</si>
  <si>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</si>
  <si>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</si>
  <si>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</si>
  <si>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</si>
  <si>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</si>
  <si>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</si>
  <si>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</si>
  <si>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</si>
  <si>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</si>
  <si>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</si>
  <si>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</si>
  <si>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</si>
  <si>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</si>
  <si>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</si>
  <si>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</si>
  <si>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</si>
  <si>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</si>
  <si>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</si>
  <si>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</si>
  <si>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</si>
  <si>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</si>
  <si>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</si>
  <si>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</si>
  <si>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</si>
  <si>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</si>
  <si>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</si>
  <si>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</si>
  <si>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</si>
  <si>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</si>
  <si>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</si>
  <si>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</si>
  <si>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</si>
  <si>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</si>
  <si>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</si>
  <si>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</si>
  <si>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</si>
  <si>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</si>
  <si>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</si>
  <si>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</si>
  <si>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</si>
  <si>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</si>
  <si>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</si>
  <si>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</si>
  <si>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</si>
  <si>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</si>
  <si>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</si>
  <si>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</si>
  <si>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</si>
  <si>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</si>
  <si>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</si>
  <si>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</si>
  <si>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</si>
  <si>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</si>
  <si>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</si>
  <si>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</si>
  <si>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</si>
  <si>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</si>
  <si>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</si>
  <si>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</si>
  <si>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</si>
  <si>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</si>
  <si>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</si>
  <si>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</si>
  <si>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</si>
  <si>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</si>
  <si>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</si>
  <si>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</si>
  <si>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</si>
  <si>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</si>
  <si>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</si>
  <si>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</si>
  <si>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</si>
  <si>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</si>
  <si>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</si>
  <si>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</si>
  <si>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</si>
  <si>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</si>
  <si>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</si>
  <si>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</si>
  <si>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</si>
  <si>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</si>
  <si>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</si>
  <si>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</si>
  <si>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</si>
  <si>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</si>
  <si>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</si>
  <si>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</si>
  <si>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</si>
  <si>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</si>
  <si>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</si>
  <si>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</si>
  <si>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</si>
  <si>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</si>
  <si>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</si>
  <si>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</si>
  <si>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</si>
  <si>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</si>
  <si>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</si>
  <si>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</si>
  <si>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</si>
  <si>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</si>
  <si>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</si>
  <si>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</si>
  <si>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</si>
  <si>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</si>
  <si>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</si>
  <si>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</si>
  <si>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</si>
  <si>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</si>
  <si>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</si>
  <si>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</si>
  <si>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</si>
  <si>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</si>
  <si>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</si>
  <si>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</si>
  <si>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</si>
  <si>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</si>
  <si>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</si>
  <si>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</si>
  <si>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</si>
  <si>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</si>
  <si>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</si>
  <si>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</si>
  <si>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</si>
  <si>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</si>
  <si>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</si>
  <si>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</si>
  <si>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</si>
  <si>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</si>
  <si>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</si>
  <si>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</si>
  <si>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</si>
  <si>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</si>
  <si>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</si>
  <si>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</si>
  <si>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</si>
  <si>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</si>
  <si>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</si>
  <si>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</si>
  <si>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</si>
  <si>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</si>
  <si>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</si>
  <si>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</si>
  <si>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</si>
  <si>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</si>
  <si>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</si>
  <si>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</si>
  <si>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</si>
  <si>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</si>
  <si>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</si>
  <si>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</si>
  <si>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</si>
  <si>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</si>
  <si>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</si>
  <si>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</si>
  <si>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</si>
  <si>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</si>
  <si>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</si>
  <si>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</si>
  <si>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</si>
  <si>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</si>
  <si>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</si>
  <si>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</si>
  <si>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</si>
  <si>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</si>
  <si>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</si>
  <si>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</si>
  <si>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</si>
  <si>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</si>
  <si>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</si>
  <si>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</si>
  <si>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</si>
  <si>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</si>
  <si>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</si>
  <si>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</si>
  <si>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</si>
  <si>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</si>
  <si>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</si>
  <si>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</si>
  <si>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</si>
  <si>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</si>
  <si>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</si>
  <si>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</si>
  <si>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</si>
  <si>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</si>
  <si>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</si>
  <si>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</si>
  <si>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</si>
  <si>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</si>
  <si>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</si>
  <si>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</si>
  <si>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</si>
  <si>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</si>
  <si>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</si>
  <si>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</si>
  <si>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</si>
  <si>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</si>
  <si>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</si>
  <si>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</si>
  <si>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</si>
  <si>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</si>
  <si>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</si>
  <si>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</si>
  <si>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</si>
  <si>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</si>
  <si>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</si>
  <si>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</si>
  <si>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</si>
  <si>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</si>
  <si>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</si>
  <si>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</si>
  <si>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</si>
  <si>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</si>
  <si>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</si>
  <si>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</si>
  <si>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</si>
  <si>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</si>
  <si>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</si>
  <si>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</si>
  <si>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</si>
  <si>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</si>
  <si>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</si>
  <si>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</si>
  <si>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</si>
  <si>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</si>
  <si>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</si>
  <si>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</si>
  <si>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</si>
  <si>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</si>
  <si>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</si>
  <si>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</si>
  <si>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</si>
  <si>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</si>
  <si>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</si>
  <si>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</si>
  <si>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</si>
  <si>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</si>
  <si>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</si>
  <si>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</si>
  <si>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</si>
  <si>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</si>
  <si>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</si>
  <si>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</si>
  <si>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</si>
  <si>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</si>
  <si>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</si>
  <si>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</si>
  <si>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</si>
  <si>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</si>
  <si>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</si>
  <si>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</si>
  <si>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</si>
  <si>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</si>
  <si>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</si>
  <si>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</si>
  <si>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</si>
  <si>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</si>
  <si>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</si>
  <si>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</si>
  <si>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</si>
  <si>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</si>
  <si>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</si>
  <si>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</si>
  <si>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</si>
  <si>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</si>
  <si>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</si>
  <si>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</si>
  <si>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</si>
  <si>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</si>
  <si>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</si>
  <si>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</si>
  <si>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</si>
  <si>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</si>
  <si>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</si>
  <si>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</si>
  <si>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</si>
  <si>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</si>
  <si>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</si>
  <si>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</si>
  <si>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</si>
  <si>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</si>
  <si>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</si>
  <si>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</si>
  <si>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</si>
  <si>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</si>
  <si>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</si>
  <si>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</si>
  <si>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</si>
  <si>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</si>
  <si>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</si>
  <si>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</si>
  <si>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</si>
  <si>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</si>
  <si>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</si>
  <si>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</si>
  <si>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</si>
  <si>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</si>
  <si>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</si>
  <si>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</si>
  <si>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</si>
  <si>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</si>
  <si>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</si>
  <si>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</si>
  <si>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</si>
  <si>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</si>
  <si>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</si>
  <si>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</si>
  <si>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</si>
  <si>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</si>
  <si>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</si>
  <si>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</si>
  <si>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</si>
  <si>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</si>
  <si>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</si>
  <si>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</si>
  <si>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</si>
  <si>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</si>
  <si>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</si>
  <si>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</si>
  <si>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</si>
  <si>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</si>
  <si>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</si>
  <si>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</si>
  <si>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</si>
  <si>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</si>
  <si>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</si>
  <si>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</si>
  <si>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</si>
  <si>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</si>
  <si>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</si>
  <si>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</si>
  <si>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</si>
  <si>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</si>
  <si>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</si>
  <si>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</si>
  <si>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</si>
  <si>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</si>
  <si>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</si>
  <si>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</si>
  <si>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</si>
  <si>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</si>
  <si>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</si>
  <si>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</si>
  <si>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</si>
  <si>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</si>
  <si>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</si>
  <si>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</si>
  <si>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</si>
  <si>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</si>
  <si>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</si>
  <si>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</si>
  <si>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</si>
  <si>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</si>
  <si>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</si>
  <si>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</si>
  <si>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</si>
  <si>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</si>
  <si>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</si>
  <si>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</si>
  <si>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</si>
  <si>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</si>
  <si>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</si>
  <si>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</si>
  <si>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</si>
  <si>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</si>
  <si>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</si>
  <si>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</si>
  <si>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</si>
  <si>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</si>
  <si>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</si>
  <si>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</si>
  <si>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</si>
  <si>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</si>
  <si>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</si>
  <si>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</si>
  <si>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</si>
  <si>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</si>
  <si>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</si>
  <si>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</si>
  <si>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</si>
  <si>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</si>
  <si>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</si>
  <si>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</si>
  <si>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</si>
  <si>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</si>
  <si>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</si>
  <si>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</si>
  <si>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</si>
  <si>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</si>
  <si>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</si>
  <si>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</si>
  <si>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</si>
  <si>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</si>
  <si>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</si>
  <si>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</si>
  <si>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</si>
  <si>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</si>
  <si>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</si>
  <si>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</si>
  <si>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</si>
  <si>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</si>
  <si>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</si>
  <si>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</si>
  <si>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</si>
  <si>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</si>
  <si>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</si>
  <si>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</si>
  <si>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</si>
  <si>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</si>
  <si>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</si>
  <si>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</si>
  <si>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</si>
  <si>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</si>
  <si>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</si>
  <si>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</si>
  <si>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</si>
  <si>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</si>
  <si>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</si>
  <si>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</si>
  <si>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</si>
  <si>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</si>
  <si>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</si>
  <si>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</si>
  <si>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</si>
  <si>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</si>
  <si>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</si>
  <si>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</si>
  <si>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</si>
  <si>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</si>
  <si>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</si>
  <si>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</si>
  <si>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</si>
  <si>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</si>
  <si>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</si>
  <si>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</si>
  <si>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</si>
  <si>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</si>
  <si>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</si>
  <si>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</si>
  <si>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</si>
  <si>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</si>
  <si>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</si>
  <si>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</si>
  <si>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</si>
  <si>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</si>
  <si>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</si>
  <si>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</si>
  <si>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</si>
  <si>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</si>
  <si>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</si>
  <si>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</si>
  <si>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</si>
  <si>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</si>
  <si>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</si>
  <si>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</si>
  <si>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</si>
  <si>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</si>
  <si>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</si>
  <si>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</si>
  <si>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</si>
  <si>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</si>
  <si>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</si>
  <si>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</si>
  <si>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</si>
  <si>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</si>
  <si>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</si>
  <si>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</si>
  <si>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</si>
  <si>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</si>
  <si>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</si>
  <si>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</si>
  <si>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</si>
  <si>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</si>
  <si>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</si>
  <si>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</si>
  <si>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</si>
  <si>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</si>
  <si>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</si>
  <si>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</si>
  <si>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</si>
  <si>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</si>
  <si>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</si>
  <si>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</si>
  <si>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</si>
  <si>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</si>
  <si>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</si>
  <si>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</si>
  <si>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</si>
  <si>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</si>
  <si>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</si>
  <si>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</si>
  <si>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</si>
  <si>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</si>
  <si>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</si>
  <si>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</si>
  <si>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</si>
  <si>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</si>
  <si>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</si>
  <si>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</si>
  <si>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</si>
  <si>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</si>
  <si>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</si>
  <si>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</si>
  <si>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</si>
  <si>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</si>
  <si>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</si>
  <si>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</si>
  <si>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</si>
  <si>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</si>
  <si>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</si>
  <si>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</si>
  <si>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</si>
  <si>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</si>
  <si>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</si>
  <si>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</si>
  <si>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</si>
  <si>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</si>
  <si>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</si>
  <si>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</si>
  <si>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</si>
  <si>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</si>
  <si>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</si>
  <si>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</si>
  <si>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</si>
  <si>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</si>
  <si>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</si>
  <si>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</si>
  <si>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</si>
  <si>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</si>
  <si>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</si>
  <si>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</si>
  <si>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</si>
  <si>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</si>
  <si>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</si>
  <si>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</si>
  <si>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</si>
  <si>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</si>
  <si>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</si>
  <si>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</si>
  <si>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</si>
  <si>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</si>
  <si>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</si>
  <si>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</si>
  <si>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</si>
  <si>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</si>
  <si>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</si>
  <si>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</si>
  <si>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</si>
  <si>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</si>
  <si>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</si>
  <si>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</si>
  <si>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</si>
  <si>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</si>
  <si>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</si>
  <si>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</si>
  <si>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</si>
  <si>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</si>
  <si>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</si>
  <si>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</si>
  <si>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</si>
  <si>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</si>
  <si>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</si>
  <si>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</si>
  <si>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</si>
  <si>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</si>
  <si>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</si>
  <si>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</si>
  <si>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</si>
  <si>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</si>
  <si>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</si>
  <si>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</si>
  <si>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</si>
  <si>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</si>
  <si>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</si>
  <si>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</si>
  <si>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</si>
  <si>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</si>
  <si>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</si>
  <si>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</si>
  <si>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</si>
  <si>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</si>
  <si>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</si>
  <si>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</si>
  <si>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</si>
  <si>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</si>
  <si>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</si>
  <si>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</si>
  <si>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</si>
  <si>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</si>
  <si>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</si>
  <si>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</si>
  <si>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</si>
  <si>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</si>
  <si>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</si>
  <si>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</si>
  <si>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</si>
  <si>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</si>
  <si>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</si>
  <si>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</si>
  <si>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</si>
  <si>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</si>
  <si>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</si>
  <si>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</si>
  <si>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</si>
  <si>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</si>
  <si>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</si>
  <si>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</si>
  <si>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</si>
  <si>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</si>
  <si>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</si>
  <si>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</si>
  <si>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</si>
  <si>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</si>
  <si>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</si>
  <si>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</si>
  <si>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</si>
  <si>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</si>
  <si>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</si>
  <si>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</si>
  <si>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</si>
  <si>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</si>
  <si>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</si>
  <si>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</si>
  <si>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</si>
  <si>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</si>
  <si>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</si>
  <si>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</si>
  <si>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</si>
  <si>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</si>
  <si>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</si>
  <si>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</si>
  <si>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</si>
  <si>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</si>
  <si>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</si>
  <si>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</si>
  <si>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</si>
  <si>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</si>
  <si>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</si>
  <si>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</si>
  <si>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</si>
  <si>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</si>
  <si>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</si>
  <si>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</si>
  <si>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</si>
  <si>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</si>
  <si>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</si>
  <si>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</si>
  <si>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</si>
  <si>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</si>
  <si>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</si>
  <si>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</si>
  <si>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</si>
  <si>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</si>
  <si>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</si>
  <si>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</si>
  <si>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</si>
  <si>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</si>
  <si>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</si>
  <si>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</si>
  <si>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</si>
  <si>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</si>
  <si>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</si>
  <si>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</si>
  <si>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</si>
  <si>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</si>
  <si>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</si>
  <si>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</si>
  <si>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</si>
  <si>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</si>
  <si>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</si>
  <si>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</si>
  <si>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</si>
  <si>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</si>
  <si>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</si>
  <si>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</si>
  <si>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</si>
  <si>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</si>
  <si>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</si>
  <si>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</si>
  <si>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</si>
  <si>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</si>
  <si>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</si>
  <si>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</si>
  <si>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</si>
  <si>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</si>
  <si>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</si>
  <si>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</si>
  <si>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</si>
  <si>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</si>
  <si>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</si>
  <si>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</si>
  <si>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</si>
  <si>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</si>
  <si>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</si>
  <si>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</si>
  <si>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</si>
  <si>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</si>
  <si>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</si>
  <si>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</si>
  <si>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</si>
  <si>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</si>
  <si>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</si>
  <si>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</si>
  <si>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</si>
  <si>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</si>
  <si>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</si>
  <si>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</si>
  <si>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</si>
  <si>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</si>
  <si>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</si>
  <si>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</si>
  <si>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</si>
  <si>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</si>
  <si>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</si>
  <si>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</si>
  <si>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</si>
  <si>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</si>
  <si>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</si>
  <si>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</si>
  <si>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</si>
  <si>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</si>
  <si>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</si>
  <si>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</si>
  <si>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</si>
  <si>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</si>
  <si>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</si>
  <si>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</si>
  <si>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</si>
  <si>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</si>
  <si>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</si>
  <si>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</si>
  <si>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</si>
  <si>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</si>
  <si>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</si>
  <si>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</si>
  <si>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</si>
  <si>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</si>
  <si>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</si>
  <si>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</si>
  <si>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</si>
  <si>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</si>
  <si>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</si>
  <si>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</si>
  <si>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</si>
  <si>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</si>
  <si>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</si>
  <si>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</si>
  <si>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</si>
  <si>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</si>
  <si>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</si>
  <si>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</si>
  <si>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</si>
  <si>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</si>
  <si>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</si>
  <si>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</si>
  <si>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</si>
  <si>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</si>
  <si>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</si>
  <si>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</si>
  <si>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</si>
  <si>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</si>
  <si>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</si>
  <si>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</si>
  <si>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</si>
  <si>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</si>
  <si>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</si>
  <si>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</si>
  <si>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</si>
  <si>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</si>
  <si>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</si>
  <si>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</si>
  <si>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</si>
  <si>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</si>
  <si>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</si>
  <si>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</si>
  <si>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</si>
  <si>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</si>
  <si>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</si>
  <si>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</si>
  <si>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</si>
  <si>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</si>
  <si>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</si>
  <si>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</si>
  <si>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</si>
  <si>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</si>
  <si>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</si>
  <si>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</si>
  <si>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</si>
  <si>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</si>
  <si>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</si>
  <si>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</si>
  <si>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</si>
  <si>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</si>
  <si>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</si>
  <si>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</si>
  <si>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</si>
  <si>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</si>
  <si>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</si>
  <si>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</si>
  <si>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</si>
  <si>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</si>
  <si>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</si>
  <si>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</si>
  <si>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</si>
  <si>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</si>
  <si>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</si>
  <si>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</si>
  <si>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</si>
  <si>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</si>
  <si>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</si>
  <si>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</si>
  <si>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</si>
  <si>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</si>
  <si>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</si>
  <si>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</si>
  <si>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</si>
  <si>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</si>
  <si>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</si>
  <si>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</si>
  <si>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</si>
  <si>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</si>
  <si>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</si>
  <si>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</si>
  <si>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</si>
  <si>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</si>
  <si>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</si>
  <si>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</si>
  <si>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</si>
  <si>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</si>
  <si>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</si>
  <si>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</si>
  <si>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</si>
  <si>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</si>
  <si>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</si>
  <si>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</si>
  <si>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</si>
  <si>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</si>
  <si>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</si>
  <si>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</si>
  <si>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</si>
  <si>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</si>
  <si>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</si>
  <si>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</si>
  <si>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</si>
  <si>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</si>
  <si>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</si>
  <si>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</si>
  <si>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</si>
  <si>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</si>
  <si>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</si>
  <si>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</si>
  <si>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</si>
  <si>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</si>
  <si>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</si>
  <si>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</si>
  <si>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</si>
  <si>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</si>
  <si>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</si>
  <si>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</si>
  <si>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</si>
  <si>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</si>
  <si>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</si>
  <si>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</si>
  <si>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</si>
  <si>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</si>
  <si>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</si>
  <si>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</si>
  <si>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</si>
  <si>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</si>
  <si>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</si>
  <si>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</si>
  <si>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</si>
  <si>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</si>
  <si>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</si>
  <si>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</si>
  <si>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</si>
  <si>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</si>
  <si>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</si>
  <si>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</si>
  <si>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</si>
  <si>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</si>
  <si>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</si>
  <si>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</si>
  <si>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</si>
  <si>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</si>
  <si>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</si>
  <si>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</si>
  <si>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</si>
  <si>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</si>
  <si>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</si>
  <si>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</si>
  <si>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</si>
  <si>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</si>
  <si>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</si>
  <si>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</si>
  <si>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</si>
  <si>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</si>
  <si>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</si>
  <si>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</si>
  <si>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</si>
  <si>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</si>
  <si>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</si>
  <si>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</si>
  <si>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</si>
  <si>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</si>
  <si>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</si>
  <si>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</si>
  <si>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</si>
  <si>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</si>
  <si>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</si>
  <si>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</si>
  <si>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</si>
  <si>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</si>
  <si>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</si>
  <si>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</si>
  <si>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</si>
  <si>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</si>
  <si>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</si>
  <si>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</si>
  <si>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</si>
  <si>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</si>
  <si>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</si>
  <si>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</si>
  <si>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</si>
  <si>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</si>
  <si>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</si>
  <si>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</si>
  <si>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</si>
  <si>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</si>
  <si>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</si>
  <si>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</si>
  <si>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</si>
  <si>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</si>
  <si>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</si>
  <si>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</si>
  <si>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</si>
  <si>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</si>
  <si>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</si>
  <si>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</si>
  <si>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</si>
  <si>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</si>
  <si>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</si>
  <si>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</si>
  <si>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</si>
  <si>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</si>
  <si>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</si>
  <si>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</si>
  <si>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</si>
  <si>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</si>
  <si>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</si>
  <si>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</si>
  <si>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</si>
  <si>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</si>
  <si>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</si>
  <si>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</si>
  <si>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</si>
  <si>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</si>
  <si>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</si>
  <si>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</si>
  <si>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</si>
  <si>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</si>
  <si>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</si>
  <si>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</si>
  <si>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</si>
  <si>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</si>
  <si>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</si>
  <si>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</si>
  <si>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</si>
  <si>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</si>
  <si>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</si>
  <si>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</si>
  <si>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</si>
  <si>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</si>
  <si>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</si>
  <si>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</si>
  <si>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</si>
  <si>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</si>
  <si>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</si>
  <si>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</si>
  <si>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</si>
  <si>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</si>
  <si>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</si>
  <si>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</si>
  <si>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</si>
  <si>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</si>
  <si>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</si>
  <si>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</si>
  <si>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</si>
  <si>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</si>
  <si>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</si>
  <si>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</si>
  <si>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</si>
  <si>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</si>
  <si>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</si>
  <si>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</si>
  <si>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</si>
  <si>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</si>
  <si>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</si>
  <si>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</si>
  <si>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</si>
  <si>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</si>
  <si>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</si>
  <si>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</si>
  <si>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</si>
  <si>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</si>
  <si>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</si>
  <si>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</si>
  <si>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</si>
  <si>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</si>
  <si>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</si>
  <si>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</si>
  <si>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</si>
  <si>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</si>
  <si>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</si>
  <si>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</si>
  <si>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</si>
  <si>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</si>
  <si>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</si>
  <si>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</si>
  <si>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</si>
  <si>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</si>
  <si>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</si>
  <si>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</si>
  <si>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</si>
  <si>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</si>
  <si>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</si>
  <si>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</si>
  <si>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</si>
  <si>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</si>
  <si>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</si>
  <si>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</si>
  <si>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</si>
  <si>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</si>
  <si>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</si>
  <si>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</si>
  <si>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</si>
  <si>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</si>
  <si>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</si>
  <si>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</si>
  <si>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</si>
  <si>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</si>
  <si>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</si>
  <si>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</si>
  <si>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</si>
  <si>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</si>
  <si>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</si>
  <si>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</si>
  <si>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</si>
  <si>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</si>
  <si>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</si>
  <si>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</si>
  <si>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</si>
  <si>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</si>
  <si>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</si>
  <si>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</si>
  <si>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</si>
  <si>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</si>
  <si>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</si>
  <si>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</si>
  <si>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</si>
  <si>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</si>
  <si>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</si>
  <si>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</si>
  <si>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</si>
  <si>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</si>
  <si>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</si>
  <si>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</si>
  <si>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</si>
  <si>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</si>
  <si>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</si>
  <si>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</si>
  <si>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</si>
  <si>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</si>
  <si>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</si>
  <si>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</si>
  <si>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</si>
  <si>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</si>
  <si>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</si>
  <si>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</si>
  <si>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</si>
  <si>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</si>
  <si>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</si>
  <si>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</si>
  <si>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</si>
  <si>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</si>
  <si>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</si>
  <si>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</si>
  <si>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</si>
  <si>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</si>
  <si>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</si>
  <si>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</si>
  <si>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</si>
  <si>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</si>
  <si>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</si>
  <si>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</si>
  <si>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</si>
  <si>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</si>
  <si>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</si>
  <si>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</si>
  <si>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</si>
  <si>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</si>
  <si>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</si>
  <si>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</si>
  <si>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</si>
  <si>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</si>
  <si>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</si>
  <si>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</si>
  <si>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</si>
  <si>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</si>
  <si>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</si>
  <si>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</si>
  <si>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</si>
  <si>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</si>
  <si>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</si>
  <si>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</si>
  <si>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</si>
  <si>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</si>
  <si>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</si>
  <si>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</si>
  <si>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</si>
  <si>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</si>
  <si>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</si>
  <si>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</si>
  <si>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</si>
  <si>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</si>
  <si>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</si>
  <si>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</si>
  <si>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</si>
  <si>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</si>
  <si>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</si>
  <si>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</si>
  <si>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</si>
  <si>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</si>
  <si>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</si>
  <si>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</si>
  <si>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</si>
  <si>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</si>
  <si>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</si>
  <si>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</si>
  <si>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</si>
  <si>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</si>
  <si>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</si>
  <si>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</si>
  <si>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</si>
  <si>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</si>
  <si>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</si>
  <si>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</si>
  <si>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</si>
  <si>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</si>
  <si>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</si>
  <si>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</si>
  <si>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</si>
  <si>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</si>
  <si>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</si>
  <si>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</si>
  <si>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</si>
  <si>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</si>
  <si>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</si>
  <si>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</si>
  <si>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</si>
  <si>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</si>
  <si>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</si>
  <si>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</si>
  <si>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</si>
  <si>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</si>
  <si>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</si>
  <si>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</si>
  <si>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</si>
  <si>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</si>
  <si>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</si>
  <si>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</si>
  <si>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</si>
  <si>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</si>
  <si>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</si>
  <si>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</si>
  <si>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</si>
  <si>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</si>
  <si>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</si>
  <si>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</si>
  <si>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</si>
  <si>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</si>
  <si>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</si>
  <si>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</si>
  <si>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</si>
  <si>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</si>
  <si>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</si>
  <si>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</si>
  <si>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</si>
  <si>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</si>
  <si>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</si>
  <si>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</si>
  <si>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</si>
  <si>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</si>
  <si>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</si>
  <si>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</si>
  <si>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</si>
  <si>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</si>
  <si>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</si>
  <si>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</si>
  <si>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</si>
  <si>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</si>
  <si>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</si>
  <si>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</si>
  <si>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</si>
  <si>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</si>
  <si>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</si>
  <si>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</si>
  <si>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</si>
  <si>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</si>
  <si>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</si>
  <si>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</si>
  <si>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</si>
  <si>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</si>
  <si>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</si>
  <si>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</si>
  <si>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</si>
  <si>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</si>
  <si>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</si>
  <si>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</si>
  <si>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</si>
  <si>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</si>
  <si>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</si>
  <si>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</si>
  <si>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</si>
  <si>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</si>
  <si>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</si>
  <si>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</si>
  <si>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</si>
  <si>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</si>
  <si>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</si>
  <si>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</si>
  <si>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</si>
  <si>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</si>
  <si>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</si>
  <si>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</si>
  <si>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</si>
  <si>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</si>
  <si>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</si>
  <si>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</si>
  <si>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</si>
  <si>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</si>
  <si>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</si>
  <si>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</si>
  <si>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</si>
  <si>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</si>
  <si>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</si>
  <si>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</si>
  <si>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</si>
  <si>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</si>
  <si>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</si>
  <si>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</si>
  <si>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</si>
  <si>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</si>
  <si>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</si>
  <si>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</si>
  <si>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</si>
  <si>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</si>
  <si>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</si>
  <si>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</si>
  <si>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</si>
  <si>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</si>
  <si>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</si>
  <si>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</si>
  <si>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</si>
  <si>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</si>
  <si>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</si>
  <si>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</si>
  <si>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</si>
  <si>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</si>
  <si>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</si>
  <si>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</si>
  <si>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</si>
  <si>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</si>
  <si>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</si>
  <si>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</si>
  <si>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</si>
  <si>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</si>
  <si>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</si>
  <si>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</si>
  <si>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</si>
  <si>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</si>
  <si>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</si>
  <si>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</si>
  <si>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</si>
  <si>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</si>
  <si>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</si>
  <si>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</si>
  <si>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</si>
  <si>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</si>
  <si>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</si>
  <si>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</si>
  <si>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</si>
  <si>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</si>
  <si>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</si>
  <si>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</si>
  <si>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</si>
  <si>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</si>
  <si>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</si>
  <si>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</si>
  <si>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</si>
  <si>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</si>
  <si>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</si>
  <si>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</si>
  <si>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</si>
  <si>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</si>
  <si>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</si>
  <si>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</si>
  <si>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</si>
  <si>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</si>
  <si>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</si>
  <si>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</si>
  <si>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</si>
  <si>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</si>
  <si>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</si>
  <si>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</si>
  <si>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</si>
  <si>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</si>
  <si>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</si>
  <si>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</si>
  <si>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</si>
  <si>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</si>
  <si>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</si>
  <si>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</si>
  <si>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</si>
  <si>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</si>
  <si>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</si>
  <si>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</si>
  <si>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</si>
  <si>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</si>
  <si>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</si>
  <si>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</si>
  <si>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</si>
  <si>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</si>
  <si>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</si>
  <si>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</si>
  <si>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</si>
  <si>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</si>
  <si>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</si>
  <si>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</si>
  <si>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</si>
  <si>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</si>
  <si>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</si>
  <si>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</si>
  <si>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</si>
  <si>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</si>
  <si>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</si>
  <si>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</si>
  <si>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</si>
  <si>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</si>
  <si>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</si>
  <si>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</si>
  <si>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</si>
  <si>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</si>
  <si>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</si>
  <si>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</si>
  <si>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</si>
  <si>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</si>
  <si>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</si>
  <si>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</si>
  <si>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</si>
  <si>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</si>
  <si>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</si>
  <si>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</si>
  <si>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</si>
  <si>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</si>
  <si>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</si>
  <si>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</si>
  <si>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</si>
  <si>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</si>
  <si>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</si>
  <si>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</si>
  <si>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</si>
  <si>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</si>
  <si>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</si>
  <si>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</si>
  <si>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</si>
  <si>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</si>
  <si>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</si>
  <si>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</si>
  <si>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</si>
  <si>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</si>
  <si>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</si>
  <si>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</si>
  <si>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</si>
  <si>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</si>
  <si>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</si>
  <si>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</si>
  <si>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</si>
  <si>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</si>
  <si>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</si>
  <si>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</si>
  <si>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</si>
  <si>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</si>
  <si>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</si>
  <si>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</si>
  <si>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</si>
  <si>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</si>
  <si>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</si>
  <si>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</si>
  <si>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</si>
  <si>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</si>
  <si>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</si>
  <si>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</si>
  <si>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</si>
  <si>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</si>
  <si>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</si>
  <si>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</si>
  <si>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</si>
  <si>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</si>
  <si>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</si>
  <si>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</si>
  <si>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</si>
  <si>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</si>
  <si>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</si>
  <si>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</si>
  <si>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</si>
  <si>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</si>
  <si>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</si>
  <si>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</si>
  <si>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</si>
  <si>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</si>
  <si>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</si>
  <si>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</si>
  <si>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</si>
  <si>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</si>
  <si>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</si>
  <si>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</si>
  <si>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</si>
  <si>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</si>
  <si>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</si>
  <si>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</si>
  <si>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</si>
  <si>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</si>
  <si>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</si>
  <si>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</si>
  <si>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</si>
  <si>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</si>
  <si>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</si>
  <si>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</si>
  <si>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</si>
  <si>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</si>
  <si>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</si>
  <si>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</si>
  <si>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</si>
  <si>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</si>
  <si>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</si>
  <si>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</si>
  <si>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</si>
  <si>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</si>
  <si>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</si>
  <si>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</si>
  <si>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</si>
  <si>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</si>
  <si>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</si>
  <si>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</si>
  <si>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</si>
  <si>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</si>
  <si>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</si>
  <si>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</si>
  <si>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</si>
  <si>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</si>
  <si>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</si>
  <si>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</si>
  <si>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</si>
  <si>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</si>
  <si>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</si>
  <si>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</si>
  <si>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</si>
  <si>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</si>
  <si>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</si>
  <si>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</si>
  <si>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</si>
  <si>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</si>
  <si>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</si>
  <si>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</si>
  <si>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</si>
  <si>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</si>
  <si>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</si>
  <si>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</si>
  <si>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</si>
  <si>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</si>
  <si>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</si>
  <si>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</si>
  <si>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</si>
  <si>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</si>
  <si>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</si>
  <si>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</si>
  <si>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</si>
  <si>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</si>
  <si>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</si>
  <si>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</si>
  <si>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</si>
  <si>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</si>
  <si>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</si>
  <si>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</si>
  <si>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</si>
  <si>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</si>
  <si>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</si>
  <si>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</si>
  <si>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</si>
  <si>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</si>
  <si>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</si>
  <si>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</si>
  <si>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</si>
  <si>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</si>
  <si>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</si>
  <si>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</si>
  <si>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</si>
  <si>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</si>
  <si>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</si>
  <si>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</si>
  <si>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</si>
  <si>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</si>
  <si>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</si>
  <si>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</si>
  <si>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</si>
  <si>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</si>
  <si>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</si>
  <si>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</si>
  <si>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</si>
  <si>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</si>
  <si>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</si>
  <si>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</si>
  <si>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</si>
  <si>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</si>
  <si>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</si>
  <si>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</si>
  <si>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</si>
  <si>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</si>
  <si>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</si>
  <si>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</si>
  <si>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</si>
  <si>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</si>
  <si>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</si>
  <si>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</si>
  <si>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</si>
  <si>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</si>
  <si>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</si>
  <si>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</si>
  <si>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</si>
  <si>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</si>
  <si>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</si>
  <si>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</si>
  <si>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</si>
  <si>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</si>
  <si>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</si>
  <si>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</si>
  <si>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</si>
  <si>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</si>
  <si>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</si>
  <si>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</si>
  <si>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</si>
  <si>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</si>
  <si>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</si>
  <si>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</si>
  <si>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</si>
  <si>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</si>
  <si>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</si>
  <si>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</si>
  <si>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</si>
  <si>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</si>
  <si>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</si>
  <si>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</si>
  <si>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</si>
  <si>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</si>
  <si>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</si>
  <si>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</si>
  <si>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</si>
  <si>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</si>
  <si>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</si>
  <si>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</si>
  <si>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</si>
  <si>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</si>
  <si>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</si>
  <si>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</si>
  <si>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</si>
  <si>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</si>
  <si>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</si>
  <si>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</si>
  <si>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</si>
  <si>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</si>
  <si>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</si>
  <si>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</si>
  <si>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</si>
  <si>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</si>
  <si>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</si>
  <si>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</si>
  <si>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</si>
  <si>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</si>
  <si>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</si>
  <si>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</si>
  <si>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</si>
  <si>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</si>
  <si>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</si>
  <si>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</si>
  <si>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</si>
  <si>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</si>
  <si>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</si>
  <si>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</si>
  <si>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</si>
  <si>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</si>
  <si>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</si>
  <si>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</si>
  <si>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</si>
  <si>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</si>
  <si>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</si>
  <si>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</si>
  <si>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</si>
  <si>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</si>
  <si>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</si>
  <si>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</si>
  <si>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</si>
  <si>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</si>
  <si>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</si>
  <si>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</si>
  <si>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</si>
  <si>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</si>
  <si>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</si>
  <si>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</si>
  <si>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</si>
  <si>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</si>
  <si>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</si>
  <si>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</si>
  <si>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</si>
  <si>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</si>
  <si>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</si>
  <si>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</si>
  <si>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</si>
  <si>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</si>
  <si>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</si>
  <si>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</si>
  <si>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</si>
  <si>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</si>
  <si>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</si>
  <si>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</si>
  <si>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</si>
  <si>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</si>
  <si>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</si>
  <si>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</si>
  <si>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</si>
  <si>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</si>
  <si>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</si>
  <si>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</si>
  <si>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</si>
  <si>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</si>
  <si>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</si>
  <si>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</si>
  <si>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</si>
  <si>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</si>
  <si>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</si>
  <si>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</si>
  <si>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</si>
  <si>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</si>
  <si>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</si>
  <si>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</si>
  <si>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</si>
  <si>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</si>
  <si>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</si>
  <si>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</si>
  <si>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</si>
  <si>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</si>
  <si>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</si>
  <si>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</si>
  <si>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</si>
  <si>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</si>
  <si>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</si>
  <si>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</si>
  <si>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</si>
  <si>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</si>
  <si>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</si>
  <si>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</si>
  <si>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</si>
  <si>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</si>
  <si>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</si>
  <si>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</si>
  <si>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</si>
  <si>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</si>
  <si>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</si>
  <si>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</si>
  <si>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</si>
  <si>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</si>
  <si>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</si>
  <si>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</si>
  <si>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</si>
  <si>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</si>
  <si>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</si>
  <si>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</si>
  <si>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</si>
  <si>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</si>
  <si>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</si>
  <si>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</si>
  <si>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</si>
  <si>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</si>
  <si>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</si>
  <si>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</si>
  <si>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</si>
  <si>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</si>
  <si>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</si>
  <si>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</si>
  <si>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</si>
  <si>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</si>
  <si>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</si>
  <si>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</si>
  <si>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</si>
  <si>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</si>
  <si>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</si>
  <si>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</si>
  <si>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</si>
  <si>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</si>
  <si>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</si>
  <si>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</si>
  <si>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</si>
  <si>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</si>
  <si>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</si>
  <si>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</si>
  <si>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</si>
  <si>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</si>
  <si>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</si>
  <si>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</si>
  <si>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</si>
  <si>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</si>
  <si>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</si>
  <si>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</si>
  <si>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</si>
  <si>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</si>
  <si>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</si>
  <si>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</si>
  <si>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</si>
  <si>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</si>
  <si>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</si>
  <si>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</si>
  <si>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</si>
  <si>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</si>
  <si>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</si>
  <si>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</si>
  <si>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</si>
  <si>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</si>
  <si>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</si>
  <si>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</si>
  <si>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</si>
  <si>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</si>
  <si>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</si>
  <si>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</si>
  <si>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</si>
  <si>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</si>
  <si>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</si>
  <si>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</si>
  <si>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</si>
  <si>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</si>
  <si>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</si>
  <si>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</si>
  <si>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</si>
  <si>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</si>
  <si>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</si>
  <si>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</si>
  <si>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</si>
  <si>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</si>
  <si>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</si>
  <si>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</si>
  <si>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</si>
  <si>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</si>
  <si>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</si>
  <si>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</si>
  <si>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</si>
  <si>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</si>
  <si>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</si>
  <si>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</si>
  <si>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</si>
  <si>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</si>
  <si>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</si>
  <si>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</si>
  <si>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</si>
  <si>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</si>
  <si>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</si>
  <si>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</si>
  <si>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</si>
  <si>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</si>
  <si>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</si>
  <si>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</si>
  <si>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</si>
  <si>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</si>
  <si>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</si>
  <si>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</si>
  <si>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</si>
  <si>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</si>
  <si>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</si>
  <si>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</si>
  <si>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</si>
  <si>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</si>
  <si>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</si>
  <si>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</si>
  <si>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</si>
  <si>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</si>
  <si>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</si>
  <si>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</si>
  <si>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</si>
  <si>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</si>
  <si>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</si>
  <si>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</si>
  <si>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</si>
  <si>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</si>
  <si>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</si>
  <si>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</si>
  <si>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</si>
  <si>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</si>
  <si>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</si>
  <si>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</si>
  <si>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</si>
  <si>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</si>
  <si>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</si>
  <si>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</si>
  <si>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</si>
  <si>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</si>
  <si>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</si>
  <si>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</si>
  <si>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</si>
  <si>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</si>
  <si>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</si>
  <si>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</si>
  <si>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</si>
  <si>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</si>
  <si>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</si>
  <si>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</si>
  <si>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</si>
  <si>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</si>
  <si>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</si>
  <si>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</si>
  <si>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</si>
  <si>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</si>
  <si>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</si>
  <si>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</si>
  <si>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</si>
  <si>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</si>
  <si>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</si>
  <si>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</si>
  <si>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</si>
  <si>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</si>
  <si>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</si>
  <si>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</si>
  <si>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</si>
  <si>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</si>
  <si>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</si>
  <si>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</si>
  <si>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</si>
  <si>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</si>
  <si>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</si>
  <si>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</si>
  <si>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</si>
  <si>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</si>
  <si>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</si>
  <si>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</si>
  <si>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</si>
  <si>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</si>
  <si>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</si>
  <si>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</si>
  <si>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</si>
  <si>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</si>
  <si>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</si>
  <si>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</si>
  <si>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</si>
  <si>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</si>
  <si>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</si>
  <si>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</si>
  <si>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</si>
  <si>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</si>
  <si>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</si>
  <si>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</si>
  <si>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</si>
  <si>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</si>
  <si>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</si>
  <si>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</si>
  <si>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</si>
  <si>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</si>
  <si>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</si>
  <si>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</si>
  <si>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</si>
  <si>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</si>
  <si>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</si>
  <si>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</si>
  <si>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</si>
  <si>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</si>
  <si>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</si>
  <si>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</si>
  <si>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</si>
  <si>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</si>
  <si>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</si>
  <si>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</si>
  <si>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</si>
  <si>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</si>
  <si>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</si>
  <si>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</si>
  <si>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</si>
  <si>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</si>
  <si>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</si>
  <si>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</si>
  <si>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</si>
  <si>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</si>
  <si>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</si>
  <si>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</si>
  <si>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</si>
  <si>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</si>
  <si>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</si>
  <si>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</si>
  <si>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</si>
  <si>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</si>
  <si>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</si>
  <si>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</si>
  <si>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</si>
  <si>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</si>
  <si>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</si>
  <si>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</si>
  <si>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</si>
  <si>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</si>
  <si>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</si>
  <si>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</si>
  <si>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</si>
  <si>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</si>
  <si>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</si>
  <si>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</si>
  <si>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</si>
  <si>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</si>
  <si>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</si>
  <si>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</si>
  <si>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</si>
  <si>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</si>
  <si>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</si>
  <si>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</si>
  <si>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</si>
  <si>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</si>
  <si>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</si>
  <si>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</si>
  <si>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</si>
  <si>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</si>
  <si>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</si>
  <si>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</si>
  <si>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</si>
  <si>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</si>
  <si>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</si>
  <si>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</si>
  <si>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</si>
  <si>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</si>
  <si>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</si>
  <si>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</si>
  <si>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</si>
  <si>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</si>
  <si>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</si>
  <si>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</si>
  <si>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</si>
  <si>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</si>
  <si>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</si>
  <si>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</si>
  <si>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</si>
  <si>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</si>
  <si>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</si>
  <si>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</si>
  <si>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</si>
  <si>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</si>
  <si>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</si>
  <si>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</si>
  <si>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</si>
  <si>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</si>
  <si>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</si>
  <si>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</si>
  <si>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</si>
  <si>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</si>
  <si>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</si>
  <si>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</si>
  <si>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</si>
  <si>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</si>
  <si>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</si>
  <si>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</si>
  <si>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</si>
  <si>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</si>
  <si>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</si>
  <si>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</si>
  <si>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</si>
  <si>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</si>
  <si>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</si>
  <si>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</si>
  <si>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</si>
  <si>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</si>
  <si>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</si>
  <si>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</si>
  <si>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</si>
  <si>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</si>
  <si>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</si>
  <si>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</si>
  <si>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</si>
  <si>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</si>
  <si>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</si>
  <si>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</si>
  <si>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</si>
  <si>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</si>
  <si>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</si>
  <si>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</si>
  <si>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</si>
  <si>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</si>
  <si>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</si>
  <si>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</si>
  <si>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</si>
  <si>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</si>
  <si>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</si>
  <si>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</si>
  <si>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</si>
  <si>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</si>
  <si>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</si>
  <si>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</si>
  <si>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</si>
  <si>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</si>
  <si>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</si>
  <si>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</si>
  <si>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</si>
  <si>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</si>
  <si>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</si>
  <si>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</si>
  <si>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</si>
  <si>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</si>
  <si>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</si>
  <si>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</si>
  <si>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</si>
  <si>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</si>
  <si>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</si>
  <si>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</si>
  <si>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</si>
  <si>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</si>
  <si>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</si>
  <si>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</si>
  <si>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</si>
  <si>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</si>
  <si>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</si>
  <si>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</si>
  <si>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</si>
  <si>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</si>
  <si>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</si>
  <si>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</si>
  <si>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</si>
  <si>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</si>
  <si>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</si>
  <si>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</si>
  <si>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</si>
  <si>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</si>
  <si>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</si>
  <si>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</si>
  <si>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</si>
  <si>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</si>
  <si>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</si>
  <si>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</si>
  <si>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</si>
  <si>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</si>
  <si>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</si>
  <si>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</si>
  <si>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</si>
  <si>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</si>
  <si>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</si>
  <si>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</si>
  <si>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</si>
  <si>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</si>
  <si>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</si>
  <si>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</si>
  <si>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</si>
  <si>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</si>
  <si>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</si>
  <si>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</si>
  <si>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</si>
  <si>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</si>
  <si>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</si>
  <si>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</si>
  <si>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</si>
  <si>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</si>
  <si>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</si>
  <si>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</si>
  <si>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</si>
  <si>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</si>
  <si>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</si>
  <si>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</si>
  <si>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</si>
  <si>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</si>
  <si>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</si>
  <si>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</si>
  <si>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</si>
  <si>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</si>
  <si>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</si>
  <si>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</si>
  <si>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</si>
  <si>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</si>
  <si>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</si>
  <si>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</si>
  <si>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</si>
  <si>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</si>
  <si>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</si>
  <si>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</si>
  <si>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</si>
  <si>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</si>
  <si>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</si>
  <si>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</si>
  <si>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</si>
  <si>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</si>
  <si>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</si>
  <si>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</si>
  <si>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</si>
  <si>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</si>
  <si>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</si>
  <si>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</si>
  <si>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</si>
  <si>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</si>
  <si>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</si>
  <si>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</si>
  <si>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</si>
  <si>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</si>
  <si>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</si>
  <si>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</si>
  <si>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</si>
  <si>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</si>
  <si>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</si>
  <si>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</si>
  <si>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</si>
  <si>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</si>
  <si>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</si>
  <si>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</si>
  <si>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</si>
  <si>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</si>
  <si>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</si>
  <si>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</si>
  <si>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</si>
  <si>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</si>
  <si>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</si>
  <si>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</si>
  <si>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</si>
  <si>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</si>
  <si>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</si>
  <si>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</si>
  <si>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</si>
  <si>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</si>
  <si>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</si>
  <si>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</si>
  <si>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</si>
  <si>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</si>
  <si>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</si>
  <si>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</si>
  <si>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</si>
  <si>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</si>
  <si>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</si>
  <si>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</si>
  <si>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</si>
  <si>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</si>
  <si>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</si>
  <si>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</si>
  <si>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</si>
  <si>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</si>
  <si>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</si>
  <si>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</si>
  <si>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</si>
  <si>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</si>
  <si>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</si>
  <si>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</si>
  <si>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</si>
  <si>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</si>
  <si>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</si>
  <si>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</si>
  <si>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</si>
  <si>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</si>
  <si>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</si>
  <si>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</si>
  <si>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</si>
  <si>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</si>
  <si>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</si>
  <si>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</si>
  <si>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</si>
  <si>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</si>
  <si>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</si>
  <si>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</si>
  <si>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</si>
  <si>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</si>
  <si>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</si>
  <si>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</si>
  <si>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</si>
  <si>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</si>
  <si>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</si>
  <si>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</si>
  <si>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</si>
  <si>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</si>
  <si>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</si>
  <si>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</si>
  <si>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</si>
  <si>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</si>
  <si>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</si>
  <si>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</si>
  <si>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</si>
  <si>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</si>
  <si>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</si>
  <si>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</si>
  <si>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</si>
  <si>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</si>
  <si>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</si>
  <si>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</si>
  <si>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</si>
  <si>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</si>
  <si>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</si>
  <si>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</si>
  <si>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</si>
  <si>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</si>
  <si>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</si>
  <si>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</si>
  <si>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</si>
  <si>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</si>
  <si>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</si>
  <si>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</si>
  <si>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</si>
  <si>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</si>
  <si>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</si>
  <si>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</si>
  <si>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</si>
  <si>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</si>
  <si>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</si>
  <si>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</si>
  <si>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</si>
  <si>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</si>
  <si>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</si>
  <si>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</si>
  <si>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</si>
  <si>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</si>
  <si>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</si>
  <si>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</si>
  <si>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</si>
  <si>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</si>
  <si>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</si>
  <si>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</si>
  <si>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</si>
  <si>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</si>
  <si>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</si>
  <si>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</si>
  <si>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</si>
  <si>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</si>
  <si>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</si>
  <si>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</si>
  <si>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</si>
  <si>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</si>
  <si>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</si>
  <si>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</si>
  <si>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</si>
  <si>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</si>
  <si>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</si>
  <si>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</si>
  <si>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</si>
  <si>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</si>
  <si>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</si>
  <si>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</si>
  <si>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</si>
  <si>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</si>
  <si>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</si>
  <si>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</si>
  <si>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</si>
  <si>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</si>
  <si>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</si>
  <si>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</si>
  <si>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</si>
  <si>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</si>
  <si>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</si>
  <si>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</si>
  <si>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</si>
  <si>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</si>
  <si>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</si>
  <si>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</si>
  <si>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</si>
  <si>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</si>
  <si>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</si>
  <si>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</si>
  <si>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</si>
  <si>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</si>
  <si>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</si>
  <si>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</si>
  <si>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</si>
  <si>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</si>
  <si>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</si>
  <si>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</si>
  <si>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</si>
  <si>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</si>
  <si>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</si>
  <si>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</si>
  <si>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</si>
  <si>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</si>
  <si>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</si>
  <si>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</si>
  <si>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</si>
  <si>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</si>
  <si>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</si>
  <si>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</si>
  <si>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</si>
  <si>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</si>
  <si>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</si>
  <si>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</si>
  <si>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</si>
  <si>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</si>
  <si>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</si>
  <si>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</si>
  <si>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</si>
  <si>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</si>
  <si>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</si>
  <si>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</si>
  <si>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</si>
  <si>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</si>
  <si>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</si>
  <si>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</si>
  <si>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</si>
  <si>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</si>
  <si>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</si>
  <si>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</si>
  <si>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</si>
  <si>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</si>
  <si>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</si>
  <si>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</si>
  <si>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</si>
  <si>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</si>
  <si>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</si>
  <si>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</si>
  <si>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</si>
  <si>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</si>
  <si>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</si>
  <si>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</si>
  <si>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</si>
  <si>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</si>
  <si>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</si>
  <si>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</si>
  <si>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</si>
  <si>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</si>
  <si>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</si>
  <si>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</si>
  <si>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</si>
  <si>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</si>
  <si>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</si>
  <si>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</si>
  <si>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</si>
  <si>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</si>
  <si>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</si>
  <si>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</si>
  <si>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</si>
  <si>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</si>
  <si>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</si>
  <si>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</si>
  <si>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</si>
  <si>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</si>
  <si>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</si>
  <si>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</si>
  <si>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</si>
  <si>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</si>
  <si>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</si>
  <si>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</si>
  <si>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</si>
  <si>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</si>
  <si>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</si>
  <si>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</si>
  <si>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</si>
  <si>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</si>
  <si>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</si>
  <si>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</si>
  <si>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</si>
  <si>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</si>
  <si>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</si>
  <si>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</si>
  <si>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</si>
  <si>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</si>
  <si>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</si>
  <si>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</si>
  <si>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</si>
  <si>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</si>
  <si>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</si>
  <si>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</si>
  <si>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</si>
  <si>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</si>
  <si>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</si>
  <si>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</si>
  <si>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</si>
  <si>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</si>
  <si>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</si>
  <si>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</si>
  <si>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</si>
  <si>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</si>
  <si>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</si>
  <si>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</si>
  <si>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</si>
  <si>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</si>
  <si>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</si>
  <si>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</si>
  <si>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</si>
  <si>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</si>
  <si>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</si>
  <si>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</si>
  <si>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</si>
  <si>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</si>
  <si>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</si>
  <si>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</si>
  <si>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</si>
  <si>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</si>
  <si>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</si>
  <si>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</si>
  <si>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</si>
  <si>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</si>
  <si>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</si>
  <si>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</si>
  <si>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</si>
  <si>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</si>
  <si>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</si>
  <si>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</si>
  <si>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</si>
  <si>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</si>
  <si>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</si>
  <si>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</si>
  <si>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</si>
  <si>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</si>
  <si>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</si>
  <si>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</si>
  <si>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</si>
  <si>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</si>
  <si>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</si>
  <si>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</si>
  <si>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</si>
  <si>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</si>
  <si>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</si>
  <si>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</si>
  <si>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</si>
  <si>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</si>
  <si>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</si>
  <si>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</si>
  <si>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</si>
  <si>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</si>
  <si>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</si>
  <si>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</si>
  <si>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</si>
  <si>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</si>
  <si>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</si>
  <si>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</si>
  <si>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</si>
  <si>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</si>
  <si>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</si>
  <si>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</si>
  <si>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</si>
  <si>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</si>
  <si>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</si>
  <si>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</si>
  <si>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</si>
  <si>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</si>
  <si>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</si>
  <si>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</si>
  <si>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</si>
  <si>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</si>
  <si>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</si>
  <si>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</si>
  <si>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</si>
  <si>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</si>
  <si>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</si>
  <si>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</si>
  <si>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</si>
  <si>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</si>
  <si>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</si>
  <si>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</si>
  <si>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</si>
  <si>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</si>
  <si>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</si>
  <si>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</si>
  <si>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</si>
  <si>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</si>
  <si>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</si>
  <si>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</si>
  <si>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</si>
  <si>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</si>
  <si>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</si>
  <si>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</si>
  <si>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</si>
  <si>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</si>
  <si>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</si>
  <si>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</si>
  <si>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</si>
  <si>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</si>
  <si>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</si>
  <si>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</si>
  <si>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</si>
  <si>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</si>
  <si>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</si>
  <si>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</si>
  <si>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</si>
  <si>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</si>
  <si>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</si>
  <si>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</si>
  <si>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</si>
  <si>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</si>
  <si>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</si>
  <si>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</si>
  <si>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</si>
  <si>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</si>
  <si>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</si>
  <si>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</si>
  <si>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</si>
  <si>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</si>
  <si>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</si>
  <si>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</si>
  <si>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</si>
  <si>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</si>
  <si>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</si>
  <si>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</si>
  <si>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</si>
  <si>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</si>
  <si>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</si>
  <si>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</si>
  <si>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</si>
  <si>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</si>
  <si>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</si>
  <si>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</si>
  <si>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</si>
  <si>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</si>
  <si>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</si>
  <si>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</si>
  <si>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</si>
  <si>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</si>
  <si>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</si>
  <si>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</si>
  <si>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</si>
  <si>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</si>
  <si>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</si>
  <si>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</si>
  <si>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</si>
  <si>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</si>
  <si>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</si>
  <si>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</si>
  <si>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</si>
  <si>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</si>
  <si>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</si>
  <si>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</si>
  <si>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</si>
  <si>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</si>
  <si>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</si>
  <si>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</si>
  <si>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</si>
  <si>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</si>
  <si>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</si>
  <si>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</si>
  <si>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</si>
  <si>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</si>
  <si>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</si>
  <si>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</si>
  <si>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</si>
  <si>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</si>
  <si>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</si>
  <si>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</si>
  <si>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</si>
  <si>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</si>
  <si>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</si>
  <si>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</si>
  <si>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</si>
  <si>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</si>
  <si>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</si>
  <si>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</si>
  <si>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</si>
  <si>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</si>
  <si>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</si>
  <si>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</si>
  <si>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</si>
  <si>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</si>
  <si>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</si>
  <si>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</si>
  <si>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</si>
  <si>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</si>
  <si>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</si>
  <si>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</si>
  <si>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</si>
  <si>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</si>
  <si>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</si>
  <si>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</si>
  <si>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</si>
  <si>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</si>
  <si>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</si>
  <si>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</si>
  <si>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</si>
  <si>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</si>
  <si>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</si>
  <si>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</si>
  <si>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</si>
  <si>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</si>
  <si>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</si>
  <si>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</si>
  <si>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</si>
  <si>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</si>
  <si>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</si>
  <si>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</si>
  <si>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</si>
  <si>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</si>
  <si>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</si>
  <si>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</si>
  <si>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</si>
  <si>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</si>
  <si>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</si>
  <si>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</si>
  <si>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</si>
  <si>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</si>
  <si>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</si>
  <si>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</si>
  <si>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</si>
  <si>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</si>
  <si>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</si>
  <si>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</si>
  <si>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</si>
  <si>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</si>
  <si>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</si>
  <si>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</si>
  <si>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</si>
  <si>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</si>
  <si>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</si>
  <si>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</si>
  <si>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</si>
  <si>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</si>
  <si>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</si>
  <si>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</si>
  <si>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</si>
  <si>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</si>
  <si>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</si>
  <si>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</si>
  <si>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</si>
  <si>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</si>
  <si>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</si>
  <si>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</si>
  <si>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</si>
  <si>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</si>
  <si>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</si>
  <si>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</si>
  <si>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</si>
  <si>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</si>
  <si>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</si>
  <si>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</si>
  <si>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</si>
  <si>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</si>
  <si>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</si>
  <si>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</si>
  <si>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</si>
  <si>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</si>
  <si>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</si>
  <si>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</si>
  <si>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</si>
  <si>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</si>
  <si>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</si>
  <si>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</si>
  <si>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</si>
  <si>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</si>
  <si>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</si>
  <si>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</si>
  <si>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</si>
  <si>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</si>
  <si>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</si>
  <si>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</si>
  <si>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</si>
  <si>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</si>
  <si>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</si>
  <si>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</si>
  <si>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</si>
  <si>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</si>
  <si>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</si>
  <si>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</si>
  <si>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</si>
  <si>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</si>
  <si>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</si>
  <si>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</si>
  <si>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</si>
  <si>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</si>
  <si>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</si>
  <si>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</si>
  <si>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</si>
  <si>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</si>
  <si>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</si>
  <si>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</si>
  <si>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</si>
  <si>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</si>
  <si>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</si>
  <si>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</si>
  <si>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</si>
  <si>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</si>
  <si>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</si>
  <si>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</si>
  <si>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</si>
  <si>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</si>
  <si>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</si>
  <si>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</si>
  <si>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</si>
  <si>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</si>
  <si>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</si>
  <si>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</si>
  <si>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</si>
  <si>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</si>
  <si>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</si>
  <si>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</si>
  <si>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</si>
  <si>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</si>
  <si>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</si>
  <si>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</si>
  <si>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</si>
  <si>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</si>
  <si>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</si>
  <si>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</si>
  <si>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</si>
  <si>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</si>
  <si>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</si>
  <si>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</si>
  <si>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</si>
  <si>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</si>
  <si>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</si>
  <si>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</si>
  <si>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</si>
  <si>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</si>
  <si>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</si>
  <si>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</si>
  <si>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</si>
  <si>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</si>
  <si>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</si>
  <si>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</si>
  <si>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</si>
  <si>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</si>
  <si>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</si>
  <si>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</si>
  <si>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</si>
  <si>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</si>
  <si>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</si>
  <si>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</si>
  <si>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</si>
  <si>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</si>
  <si>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</si>
  <si>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</si>
  <si>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</si>
  <si>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</si>
  <si>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</si>
  <si>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</si>
  <si>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</si>
  <si>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</si>
  <si>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</si>
  <si>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</si>
  <si>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</si>
  <si>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</si>
  <si>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</si>
  <si>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</si>
  <si>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</si>
  <si>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</si>
  <si>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</si>
  <si>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</si>
  <si>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</si>
  <si>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</si>
  <si>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</si>
  <si>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</si>
  <si>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</si>
  <si>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</si>
  <si>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</si>
  <si>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</si>
  <si>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</si>
  <si>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</si>
  <si>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</si>
  <si>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</si>
  <si>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</si>
  <si>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</si>
  <si>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</si>
  <si>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</si>
  <si>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</si>
  <si>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</si>
  <si>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</si>
  <si>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</si>
  <si>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</si>
  <si>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</si>
  <si>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</si>
  <si>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</si>
  <si>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</si>
  <si>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</si>
  <si>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</si>
  <si>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</si>
  <si>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</si>
  <si>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</si>
  <si>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</si>
  <si>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</si>
  <si>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</si>
  <si>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</si>
  <si>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</si>
  <si>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</si>
  <si>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</si>
  <si>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</si>
  <si>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</si>
  <si>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</si>
  <si>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</si>
  <si>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</si>
  <si>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</si>
  <si>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</si>
  <si>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</si>
  <si>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</si>
  <si>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</si>
  <si>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</si>
  <si>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</si>
  <si>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</si>
  <si>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</si>
  <si>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</si>
  <si>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</si>
  <si>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</si>
  <si>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</si>
  <si>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</si>
  <si>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</si>
  <si>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</si>
  <si>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</si>
  <si>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</si>
  <si>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</si>
  <si>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</si>
  <si>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</si>
  <si>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</si>
  <si>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</si>
  <si>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</si>
  <si>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</si>
  <si>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</si>
  <si>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</si>
  <si>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</si>
  <si>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</si>
  <si>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</si>
  <si>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</si>
  <si>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</si>
  <si>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</si>
  <si>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</si>
  <si>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</si>
  <si>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</si>
  <si>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</si>
  <si>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</si>
  <si>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</si>
  <si>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</si>
  <si>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</si>
  <si>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</si>
  <si>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</si>
  <si>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</si>
  <si>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</si>
  <si>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</si>
  <si>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</si>
  <si>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</si>
  <si>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</si>
  <si>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</si>
  <si>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</si>
  <si>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</si>
  <si>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</si>
  <si>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</si>
  <si>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</si>
  <si>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</si>
  <si>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</si>
  <si>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</si>
  <si>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</si>
  <si>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</si>
  <si>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</si>
  <si>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</si>
  <si>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</si>
  <si>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</si>
  <si>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</si>
  <si>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</si>
  <si>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</si>
  <si>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</si>
  <si>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</si>
  <si>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</si>
  <si>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</si>
  <si>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</si>
  <si>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</si>
  <si>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</si>
  <si>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</si>
  <si>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</si>
  <si>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</si>
  <si>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</si>
  <si>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</si>
  <si>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</si>
  <si>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</si>
  <si>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</si>
  <si>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</si>
  <si>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</si>
  <si>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</si>
  <si>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</si>
  <si>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</si>
  <si>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</si>
  <si>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</si>
  <si>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</si>
  <si>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</si>
  <si>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</si>
  <si>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</si>
  <si>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</si>
  <si>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</si>
  <si>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</si>
  <si>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</si>
  <si>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</si>
  <si>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</si>
  <si>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</si>
  <si>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</si>
  <si>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</si>
  <si>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</si>
  <si>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</si>
  <si>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</si>
  <si>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</si>
  <si>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</si>
  <si>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</si>
  <si>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</si>
  <si>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</si>
  <si>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</si>
  <si>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</si>
  <si>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</si>
  <si>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</si>
  <si>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</si>
  <si>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</si>
  <si>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</si>
  <si>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</si>
  <si>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</si>
  <si>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</si>
  <si>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</si>
  <si>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</si>
  <si>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</si>
  <si>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</si>
  <si>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</si>
  <si>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</si>
  <si>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</si>
  <si>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</si>
  <si>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</si>
  <si>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</si>
  <si>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</si>
  <si>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</si>
  <si>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</si>
  <si>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</si>
  <si>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</si>
  <si>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</si>
  <si>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</si>
  <si>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</si>
  <si>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</si>
  <si>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</si>
  <si>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</si>
  <si>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</si>
  <si>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</si>
  <si>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</si>
  <si>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</si>
  <si>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</si>
  <si>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</si>
  <si>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</si>
  <si>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</si>
  <si>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</si>
  <si>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</si>
  <si>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</si>
  <si>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</si>
  <si>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</si>
  <si>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</si>
  <si>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</si>
  <si>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</si>
  <si>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</si>
  <si>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</si>
  <si>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</si>
  <si>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</si>
  <si>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</si>
  <si>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</si>
  <si>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</si>
  <si>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</si>
  <si>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</si>
  <si>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</si>
  <si>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</si>
  <si>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</si>
  <si>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</si>
  <si>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</si>
  <si>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</si>
  <si>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</si>
  <si>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</si>
  <si>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</si>
  <si>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</si>
  <si>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</si>
  <si>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</si>
  <si>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</si>
  <si>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</si>
  <si>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</si>
  <si>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</si>
  <si>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</si>
  <si>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</si>
  <si>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</si>
  <si>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</si>
  <si>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</si>
  <si>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</si>
  <si>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</si>
  <si>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</si>
  <si>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</si>
  <si>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</si>
  <si>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</si>
  <si>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</si>
  <si>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</si>
  <si>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</si>
  <si>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</si>
  <si>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</si>
  <si>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</si>
  <si>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</si>
  <si>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</si>
  <si>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</si>
  <si>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</si>
  <si>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</si>
  <si>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</si>
  <si>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</si>
  <si>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</si>
  <si>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</si>
  <si>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</si>
  <si>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</si>
  <si>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</si>
  <si>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</si>
  <si>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</si>
  <si>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</si>
  <si>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</si>
  <si>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</si>
  <si>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</si>
  <si>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</si>
  <si>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</si>
  <si>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</si>
  <si>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</si>
  <si>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</si>
  <si>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</si>
  <si>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</si>
  <si>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</si>
  <si>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</si>
  <si>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</si>
  <si>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</si>
  <si>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</si>
  <si>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</si>
  <si>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</si>
  <si>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</si>
  <si>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</si>
  <si>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</si>
  <si>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</si>
  <si>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</si>
  <si>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</si>
  <si>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</si>
  <si>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</si>
  <si>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</si>
  <si>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</si>
  <si>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</si>
  <si>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</si>
  <si>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</si>
  <si>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</si>
  <si>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</si>
  <si>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</si>
  <si>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</si>
  <si>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</si>
  <si>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</si>
  <si>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</si>
  <si>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</si>
  <si>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</si>
  <si>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</si>
  <si>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</si>
  <si>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</si>
  <si>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</si>
  <si>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</si>
  <si>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</si>
  <si>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</si>
  <si>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</si>
  <si>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</si>
  <si>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</si>
  <si>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</si>
  <si>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</si>
  <si>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</si>
  <si>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</si>
  <si>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</si>
  <si>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</si>
  <si>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</si>
  <si>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</si>
  <si>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</si>
  <si>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</si>
  <si>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</si>
  <si>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</si>
  <si>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</si>
  <si>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</si>
  <si>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</si>
  <si>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</si>
  <si>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</si>
  <si>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</si>
  <si>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</si>
  <si>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</si>
  <si>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</si>
  <si>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</si>
  <si>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</si>
  <si>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</si>
  <si>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</si>
  <si>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</si>
  <si>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</si>
  <si>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</si>
  <si>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</si>
  <si>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</si>
  <si>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</si>
  <si>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</si>
  <si>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</si>
  <si>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</si>
  <si>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</si>
  <si>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</si>
  <si>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</si>
  <si>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</si>
  <si>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</si>
  <si>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</si>
  <si>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</si>
  <si>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</si>
  <si>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</si>
  <si>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</si>
  <si>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</si>
  <si>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</si>
  <si>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</si>
  <si>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</si>
  <si>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</si>
  <si>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</si>
  <si>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</si>
  <si>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</si>
  <si>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</si>
  <si>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</si>
  <si>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</si>
  <si>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</si>
  <si>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</si>
  <si>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</si>
  <si>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</si>
  <si>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</si>
  <si>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</si>
  <si>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</si>
  <si>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</si>
  <si>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</si>
  <si>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</si>
  <si>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</si>
  <si>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</si>
  <si>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</si>
  <si>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</si>
  <si>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</si>
  <si>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</si>
  <si>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</si>
  <si>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</si>
  <si>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</si>
  <si>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</si>
  <si>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</si>
  <si>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</si>
  <si>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</si>
  <si>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</si>
  <si>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</si>
  <si>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</si>
  <si>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</si>
  <si>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</si>
  <si>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</si>
  <si>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</si>
  <si>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</si>
  <si>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</si>
  <si>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</si>
  <si>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</si>
  <si>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</si>
  <si>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</si>
  <si>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</si>
  <si>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</si>
  <si>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</si>
  <si>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</si>
  <si>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</si>
  <si>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</si>
  <si>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</si>
  <si>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</si>
  <si>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</si>
  <si>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</si>
  <si>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</si>
  <si>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</si>
  <si>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</si>
  <si>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</si>
  <si>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</si>
  <si>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</si>
  <si>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</si>
  <si>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</si>
  <si>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</si>
  <si>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</si>
  <si>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</si>
  <si>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</si>
  <si>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</si>
  <si>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</si>
  <si>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</si>
  <si>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</si>
  <si>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</si>
  <si>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</si>
  <si>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</si>
  <si>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</si>
  <si>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</si>
  <si>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</si>
  <si>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</si>
  <si>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</si>
  <si>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</si>
  <si>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</si>
  <si>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</si>
  <si>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</si>
  <si>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</si>
  <si>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</si>
  <si>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</si>
  <si>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</si>
  <si>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</si>
  <si>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</si>
  <si>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</si>
  <si>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</si>
  <si>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</si>
  <si>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</si>
  <si>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</si>
  <si>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</si>
  <si>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</si>
  <si>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</si>
  <si>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</si>
  <si>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</si>
  <si>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</si>
  <si>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</si>
  <si>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</si>
  <si>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</si>
  <si>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</si>
  <si>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</si>
  <si>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</si>
  <si>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</si>
  <si>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</si>
  <si>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</si>
  <si>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</si>
  <si>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</si>
  <si>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</si>
  <si>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</si>
  <si>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</si>
  <si>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</si>
  <si>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</si>
  <si>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</si>
  <si>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</si>
  <si>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</si>
  <si>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</si>
  <si>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</si>
  <si>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</si>
  <si>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</si>
  <si>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</si>
  <si>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</si>
  <si>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</si>
  <si>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</si>
  <si>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</si>
  <si>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</si>
  <si>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</si>
  <si>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</si>
  <si>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</si>
  <si>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</si>
  <si>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</si>
  <si>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</si>
  <si>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</si>
  <si>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</si>
  <si>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</si>
  <si>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</si>
  <si>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</si>
  <si>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</si>
  <si>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</si>
  <si>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</si>
  <si>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</si>
  <si>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</si>
  <si>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</si>
  <si>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</si>
  <si>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</si>
  <si>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</si>
  <si>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</si>
  <si>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</si>
  <si>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</si>
  <si>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</si>
  <si>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</si>
  <si>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</si>
  <si>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</si>
  <si>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</si>
  <si>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</si>
  <si>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</si>
  <si>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</si>
  <si>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</si>
  <si>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</si>
  <si>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</si>
  <si>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</si>
  <si>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</si>
  <si>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</si>
  <si>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</si>
  <si>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</si>
  <si>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</si>
  <si>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</si>
  <si>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</si>
  <si>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</si>
  <si>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</si>
  <si>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</si>
  <si>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</si>
  <si>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</si>
  <si>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</si>
  <si>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</si>
  <si>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</si>
  <si>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</si>
  <si>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</si>
  <si>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</si>
  <si>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</si>
  <si>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</si>
  <si>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</si>
  <si>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</si>
  <si>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</si>
  <si>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</si>
  <si>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</si>
  <si>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</si>
  <si>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</si>
  <si>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</si>
  <si>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</si>
  <si>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</si>
  <si>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</si>
  <si>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</si>
  <si>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</si>
  <si>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</si>
  <si>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</si>
  <si>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</si>
  <si>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</si>
  <si>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</si>
  <si>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</si>
  <si>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</si>
  <si>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</si>
  <si>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</si>
  <si>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</si>
  <si>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</si>
  <si>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</si>
  <si>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</si>
  <si>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</si>
  <si>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</si>
  <si>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</si>
  <si>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</si>
  <si>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</si>
  <si>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</si>
  <si>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</si>
  <si>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</si>
  <si>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</si>
  <si>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</si>
  <si>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</si>
  <si>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</si>
  <si>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</si>
  <si>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</si>
  <si>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</si>
  <si>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</si>
  <si>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</si>
  <si>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</si>
  <si>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</si>
  <si>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</si>
  <si>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</si>
  <si>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</si>
  <si>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</si>
  <si>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</si>
  <si>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</si>
  <si>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</si>
  <si>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</si>
  <si>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</si>
  <si>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</si>
  <si>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</si>
  <si>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</si>
  <si>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</si>
  <si>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</si>
  <si>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</si>
  <si>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</si>
  <si>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</si>
  <si>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</si>
  <si>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</si>
  <si>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</si>
  <si>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</si>
  <si>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</si>
  <si>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</si>
  <si>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</si>
  <si>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</si>
  <si>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</si>
  <si>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</si>
  <si>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</si>
  <si>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</si>
  <si>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</si>
  <si>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</si>
  <si>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</si>
  <si>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</si>
  <si>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</si>
  <si>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</si>
  <si>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</si>
  <si>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</si>
  <si>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</si>
  <si>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</si>
  <si>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</si>
  <si>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</si>
  <si>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</si>
  <si>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</si>
  <si>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</si>
  <si>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</si>
  <si>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</si>
  <si>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</si>
  <si>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</si>
  <si>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</si>
  <si>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</si>
  <si>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</si>
  <si>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</si>
  <si>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</si>
  <si>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</si>
  <si>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</si>
  <si>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</si>
  <si>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</si>
  <si>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</si>
  <si>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</si>
  <si>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</si>
  <si>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</si>
  <si>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</si>
  <si>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</si>
  <si>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</si>
  <si>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</si>
  <si>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</si>
  <si>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</si>
  <si>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</si>
  <si>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</si>
  <si>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</si>
  <si>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</si>
  <si>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</si>
  <si>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</si>
  <si>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</si>
  <si>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</si>
  <si>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</si>
  <si>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</si>
  <si>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</si>
  <si>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</si>
  <si>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</si>
  <si>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</si>
  <si>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</si>
  <si>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</si>
  <si>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</si>
  <si>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</si>
  <si>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</si>
  <si>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</si>
  <si>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</si>
  <si>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</si>
  <si>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</si>
  <si>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</si>
  <si>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</si>
  <si>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</si>
  <si>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</si>
  <si>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</si>
  <si>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</si>
  <si>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</si>
  <si>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</si>
  <si>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</si>
  <si>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</si>
  <si>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</si>
  <si>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</si>
  <si>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</si>
  <si>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</si>
  <si>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</si>
  <si>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</si>
  <si>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</si>
  <si>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</si>
  <si>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</si>
  <si>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</si>
  <si>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</si>
  <si>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</si>
  <si>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</si>
  <si>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</si>
  <si>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</si>
  <si>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</si>
  <si>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</si>
  <si>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</si>
  <si>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</si>
  <si>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</si>
  <si>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</si>
  <si>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</si>
  <si>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</si>
  <si>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</si>
  <si>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</si>
  <si>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</si>
  <si>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</si>
  <si>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</si>
  <si>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</si>
  <si>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</si>
  <si>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</si>
  <si>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</si>
  <si>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</si>
  <si>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</si>
  <si>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</si>
  <si>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</si>
  <si>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</si>
  <si>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</si>
  <si>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</si>
  <si>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</si>
  <si>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</si>
  <si>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</si>
  <si>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</si>
  <si>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</si>
  <si>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</si>
  <si>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</si>
  <si>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</si>
  <si>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</si>
  <si>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</si>
  <si>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</si>
  <si>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</si>
  <si>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</si>
  <si>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</si>
  <si>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</si>
  <si>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</si>
  <si>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</si>
  <si>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</si>
  <si>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</si>
  <si>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</si>
  <si>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</si>
  <si>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</si>
  <si>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</si>
  <si>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</si>
  <si>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</si>
  <si>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</si>
  <si>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</si>
  <si>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</si>
  <si>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</si>
  <si>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</si>
  <si>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</si>
  <si>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</si>
  <si>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</si>
  <si>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</si>
  <si>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</si>
  <si>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</si>
  <si>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</si>
  <si>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</si>
  <si>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</si>
  <si>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</si>
  <si>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</si>
  <si>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</si>
  <si>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</si>
  <si>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</si>
  <si>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</si>
  <si>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</si>
  <si>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</si>
  <si>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</si>
  <si>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</si>
  <si>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</si>
  <si>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</si>
  <si>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</si>
  <si>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</si>
  <si>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</si>
  <si>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</si>
  <si>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</si>
  <si>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</si>
  <si>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</si>
  <si>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</si>
  <si>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</si>
  <si>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</si>
  <si>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</si>
  <si>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</si>
  <si>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</si>
  <si>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</si>
  <si>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</si>
  <si>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</si>
  <si>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</si>
  <si>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</si>
  <si>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</si>
  <si>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</si>
  <si>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</si>
  <si>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</si>
  <si>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</si>
  <si>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</si>
  <si>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</si>
  <si>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</si>
  <si>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</si>
  <si>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</si>
  <si>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</si>
  <si>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</si>
  <si>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</si>
  <si>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</si>
  <si>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</si>
  <si>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</si>
  <si>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</si>
  <si>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</si>
  <si>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</si>
  <si>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</si>
  <si>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</si>
  <si>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</si>
  <si>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</si>
  <si>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</si>
  <si>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</si>
  <si>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</si>
  <si>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</si>
  <si>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</si>
  <si>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</si>
  <si>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</si>
  <si>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</si>
  <si>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</si>
  <si>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</si>
  <si>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</si>
  <si>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</si>
  <si>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</si>
  <si>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</si>
  <si>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</si>
  <si>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</si>
  <si>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</si>
  <si>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</si>
  <si>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</si>
  <si>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</si>
  <si>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</si>
  <si>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</si>
  <si>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</si>
  <si>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</si>
  <si>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</si>
  <si>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</si>
  <si>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</si>
  <si>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</si>
  <si>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</si>
  <si>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</si>
  <si>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</si>
  <si>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</si>
  <si>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</si>
  <si>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</si>
  <si>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</si>
  <si>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</si>
  <si>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</si>
  <si>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</si>
  <si>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</si>
  <si>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</si>
  <si>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</si>
  <si>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</si>
  <si>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</si>
  <si>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</si>
  <si>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</si>
  <si>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</si>
  <si>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</si>
  <si>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</si>
  <si>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</si>
  <si>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</si>
  <si>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</si>
  <si>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</si>
  <si>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</si>
  <si>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</si>
  <si>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</si>
  <si>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</si>
  <si>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</si>
  <si>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</si>
  <si>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</si>
  <si>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</si>
  <si>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</si>
  <si>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</si>
  <si>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</si>
  <si>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</si>
  <si>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</si>
  <si>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</si>
  <si>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</si>
  <si>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</si>
  <si>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</si>
  <si>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</si>
  <si>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</si>
  <si>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</si>
  <si>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</si>
  <si>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</si>
  <si>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</si>
  <si>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</si>
  <si>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</si>
  <si>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</si>
  <si>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</si>
  <si>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</si>
  <si>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</si>
  <si>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</si>
  <si>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</si>
  <si>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</si>
  <si>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</si>
  <si>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</si>
  <si>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</si>
  <si>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</si>
  <si>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</si>
  <si>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</si>
  <si>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</si>
  <si>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</si>
  <si>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</si>
  <si>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</si>
  <si>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</si>
  <si>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</si>
  <si>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</si>
  <si>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</si>
  <si>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</si>
  <si>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</si>
  <si>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</si>
  <si>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</si>
  <si>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</si>
  <si>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</si>
  <si>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</si>
  <si>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</si>
  <si>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</si>
  <si>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</si>
  <si>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</si>
  <si>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</si>
  <si>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</si>
  <si>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</si>
  <si>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</si>
  <si>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</si>
  <si>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</si>
  <si>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</si>
  <si>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</si>
  <si>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</si>
  <si>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</si>
  <si>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</si>
  <si>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</si>
  <si>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</si>
  <si>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</si>
  <si>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</si>
  <si>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</si>
  <si>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</si>
  <si>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</si>
  <si>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</si>
  <si>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</si>
  <si>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</si>
  <si>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</si>
  <si>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</si>
  <si>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</si>
  <si>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</si>
  <si>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</si>
  <si>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</si>
  <si>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</si>
  <si>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</si>
  <si>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</si>
  <si>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</si>
  <si>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</si>
  <si>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</si>
  <si>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</si>
  <si>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</si>
  <si>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</si>
  <si>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</si>
  <si>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</si>
  <si>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</si>
  <si>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</si>
  <si>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</si>
  <si>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</si>
  <si>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</si>
  <si>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</si>
  <si>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</si>
  <si>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</si>
  <si>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</si>
  <si>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</si>
  <si>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</si>
  <si>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</si>
  <si>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</si>
  <si>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</si>
  <si>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</si>
  <si>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</si>
  <si>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</si>
  <si>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</si>
  <si>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</si>
  <si>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</si>
  <si>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</si>
  <si>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</si>
  <si>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</si>
  <si>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</si>
  <si>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</si>
  <si>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</si>
  <si>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</si>
  <si>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</si>
  <si>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</si>
  <si>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</si>
  <si>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</si>
  <si>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</si>
  <si>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</si>
  <si>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</si>
  <si>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</si>
  <si>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</si>
  <si>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</si>
  <si>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</si>
  <si>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</si>
  <si>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</si>
  <si>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</si>
  <si>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</si>
  <si>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</si>
  <si>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</si>
  <si>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</si>
  <si>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</si>
  <si>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</si>
  <si>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</si>
  <si>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</si>
  <si>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</si>
  <si>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</si>
  <si>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</si>
  <si>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</si>
  <si>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</si>
  <si>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</si>
  <si>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</si>
  <si>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</si>
  <si>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</si>
  <si>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</si>
  <si>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</si>
  <si>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</si>
  <si>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</si>
  <si>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</si>
  <si>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</si>
  <si>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</si>
  <si>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</si>
  <si>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</si>
  <si>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</si>
  <si>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</si>
  <si>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</si>
  <si>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</si>
  <si>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</si>
  <si>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</si>
  <si>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</si>
  <si>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</si>
  <si>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</si>
  <si>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</si>
  <si>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</si>
  <si>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</si>
  <si>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</si>
  <si>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</si>
  <si>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</si>
  <si>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</si>
  <si>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</si>
  <si>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</si>
  <si>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</si>
  <si>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</si>
  <si>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</si>
  <si>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</si>
  <si>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</si>
  <si>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</si>
  <si>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</si>
  <si>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</si>
  <si>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</si>
  <si>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</si>
  <si>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</si>
  <si>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</si>
  <si>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</si>
  <si>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</si>
  <si>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</si>
  <si>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</si>
  <si>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</si>
  <si>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</si>
  <si>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</si>
  <si>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</si>
  <si>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</si>
  <si>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</si>
  <si>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</si>
  <si>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</si>
  <si>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</si>
  <si>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</si>
  <si>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</si>
  <si>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</si>
  <si>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</si>
  <si>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</si>
  <si>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</si>
  <si>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</si>
  <si>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</si>
  <si>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</si>
  <si>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</si>
  <si>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</si>
  <si>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</si>
  <si>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</si>
  <si>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</si>
  <si>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</si>
  <si>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</si>
  <si>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</si>
  <si>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</si>
  <si>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</si>
  <si>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</si>
  <si>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</si>
  <si>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</si>
  <si>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</si>
  <si>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</si>
  <si>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</si>
  <si>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</si>
  <si>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</si>
  <si>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</si>
  <si>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</si>
  <si>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</si>
  <si>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</si>
  <si>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</si>
  <si>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</si>
  <si>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</si>
  <si>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</si>
  <si>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</si>
  <si>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</si>
  <si>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</si>
  <si>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</si>
  <si>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</si>
  <si>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</si>
  <si>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</si>
  <si>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</si>
  <si>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</si>
  <si>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</si>
  <si>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</si>
  <si>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</si>
  <si>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</si>
  <si>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</si>
  <si>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</si>
  <si>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</si>
  <si>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</si>
  <si>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</si>
  <si>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</si>
  <si>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</si>
  <si>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</si>
  <si>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</si>
  <si>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</si>
  <si>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</si>
  <si>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</si>
  <si>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</si>
  <si>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</si>
  <si>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</si>
  <si>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</si>
  <si>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</si>
  <si>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</si>
  <si>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</si>
  <si>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</si>
  <si>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</si>
  <si>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</si>
  <si>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</si>
  <si>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</si>
  <si>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</si>
  <si>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</si>
  <si>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</si>
  <si>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</si>
  <si>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</si>
  <si>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</si>
  <si>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</si>
  <si>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</si>
  <si>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</si>
  <si>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</si>
  <si>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</si>
  <si>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</si>
  <si>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</si>
  <si>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</si>
  <si>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</si>
  <si>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</si>
  <si>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</si>
  <si>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</si>
  <si>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</si>
  <si>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</si>
  <si>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</si>
  <si>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</si>
  <si>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</si>
  <si>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</si>
  <si>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</si>
  <si>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</si>
  <si>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</si>
  <si>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</si>
  <si>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</si>
  <si>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</si>
  <si>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</si>
  <si>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</si>
  <si>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</si>
  <si>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</si>
  <si>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</si>
  <si>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</si>
  <si>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</si>
  <si>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</si>
  <si>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</si>
  <si>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</si>
  <si>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</si>
  <si>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</si>
  <si>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</si>
  <si>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</si>
  <si>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</si>
  <si>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</si>
  <si>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</si>
  <si>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</si>
  <si>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</si>
  <si>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</si>
  <si>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</si>
  <si>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</si>
  <si>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</si>
  <si>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</si>
  <si>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</si>
  <si>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</si>
  <si>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</si>
  <si>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</si>
  <si>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</si>
  <si>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</si>
  <si>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</si>
  <si>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</si>
  <si>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</si>
  <si>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</si>
  <si>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</si>
  <si>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</si>
  <si>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</si>
  <si>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</si>
  <si>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</si>
  <si>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</si>
  <si>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</si>
  <si>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</si>
  <si>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</si>
  <si>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</si>
  <si>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</si>
  <si>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</si>
  <si>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</si>
  <si>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</si>
  <si>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</si>
  <si>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</si>
  <si>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</si>
  <si>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</si>
  <si>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</si>
  <si>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</si>
  <si>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</si>
  <si>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</si>
  <si>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</si>
  <si>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</si>
  <si>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</si>
  <si>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</si>
  <si>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</si>
  <si>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</si>
  <si>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</si>
  <si>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</si>
  <si>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</si>
  <si>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</si>
  <si>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</si>
  <si>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</si>
  <si>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</si>
  <si>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</si>
  <si>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</si>
  <si>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</si>
  <si>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</si>
  <si>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</si>
  <si>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</si>
  <si>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</si>
  <si>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</si>
  <si>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</si>
  <si>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</si>
  <si>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</si>
  <si>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</si>
  <si>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</si>
  <si>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</si>
  <si>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</si>
  <si>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</si>
  <si>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</si>
  <si>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</si>
  <si>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</si>
  <si>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</si>
  <si>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</si>
  <si>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</si>
  <si>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</si>
  <si>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</si>
  <si>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</si>
  <si>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</si>
  <si>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</si>
  <si>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</si>
  <si>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</si>
  <si>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</si>
  <si>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</si>
  <si>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</si>
  <si>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</si>
  <si>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</si>
  <si>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</si>
  <si>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</si>
  <si>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</si>
  <si>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</si>
  <si>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</si>
  <si>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</si>
  <si>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</si>
  <si>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</si>
  <si>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</si>
  <si>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</si>
  <si>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</si>
  <si>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</si>
  <si>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</si>
  <si>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</si>
  <si>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</si>
  <si>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</si>
  <si>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</si>
  <si>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</si>
  <si>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</si>
  <si>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</si>
  <si>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</si>
  <si>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</si>
  <si>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</si>
  <si>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</si>
  <si>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</si>
  <si>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</si>
  <si>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</si>
  <si>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</si>
  <si>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</si>
  <si>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</si>
  <si>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</si>
  <si>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</si>
  <si>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</si>
  <si>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</si>
  <si>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</si>
  <si>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</si>
  <si>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</si>
  <si>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</si>
  <si>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</si>
  <si>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</si>
  <si>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</si>
  <si>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</si>
  <si>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</si>
  <si>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</si>
  <si>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</si>
  <si>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</si>
  <si>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</si>
  <si>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</si>
  <si>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</si>
  <si>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</si>
  <si>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</si>
  <si>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</si>
  <si>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</si>
  <si>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</si>
  <si>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</si>
  <si>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</si>
  <si>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</si>
  <si>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</si>
  <si>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</si>
  <si>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</si>
  <si>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</si>
  <si>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</si>
  <si>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</si>
  <si>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</si>
  <si>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</si>
  <si>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</si>
  <si>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</si>
  <si>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</si>
  <si>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</si>
  <si>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</si>
  <si>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</si>
  <si>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</si>
  <si>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</si>
  <si>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</si>
  <si>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</si>
  <si>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</si>
  <si>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</si>
  <si>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</si>
  <si>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</si>
  <si>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</si>
  <si>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</si>
  <si>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</si>
  <si>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</si>
  <si>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</si>
  <si>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</si>
  <si>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</si>
  <si>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</si>
  <si>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</si>
  <si>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</si>
  <si>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</si>
  <si>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</si>
  <si>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</si>
  <si>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</si>
  <si>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</si>
  <si>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</si>
  <si>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</si>
  <si>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</si>
  <si>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</si>
  <si>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</si>
  <si>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</si>
  <si>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</si>
  <si>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</si>
  <si>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</si>
  <si>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</si>
  <si>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</si>
  <si>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</si>
  <si>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</si>
  <si>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</si>
  <si>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</si>
  <si>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</si>
  <si>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</si>
  <si>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</si>
  <si>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</si>
  <si>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</si>
  <si>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</si>
  <si>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</si>
  <si>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</si>
  <si>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</si>
  <si>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</si>
  <si>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</si>
  <si>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</si>
  <si>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</si>
  <si>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</si>
  <si>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</si>
  <si>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</si>
  <si>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</si>
  <si>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</si>
  <si>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</si>
  <si>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</si>
  <si>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</si>
  <si>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</si>
  <si>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</si>
  <si>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</si>
  <si>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</si>
  <si>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</si>
  <si>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</si>
  <si>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</si>
  <si>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</si>
  <si>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</si>
  <si>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</si>
  <si>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</si>
  <si>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</si>
  <si>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</si>
  <si>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</si>
  <si>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</si>
  <si>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</si>
  <si>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</si>
  <si>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</si>
  <si>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</si>
  <si>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</si>
  <si>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</si>
  <si>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</si>
  <si>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</si>
  <si>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</si>
  <si>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</si>
  <si>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</si>
  <si>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</si>
  <si>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</si>
  <si>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</si>
  <si>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</si>
  <si>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</si>
  <si>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</si>
  <si>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</si>
  <si>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</si>
  <si>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</si>
  <si>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</si>
  <si>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</si>
  <si>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</si>
  <si>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</si>
  <si>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</si>
  <si>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</si>
  <si>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</si>
  <si>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</si>
  <si>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</si>
  <si>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</si>
  <si>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</si>
  <si>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</si>
  <si>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</si>
  <si>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</si>
  <si>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</si>
  <si>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</si>
  <si>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</si>
  <si>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</si>
  <si>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</si>
  <si>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</si>
  <si>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</si>
  <si>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</si>
  <si>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</si>
  <si>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</si>
  <si>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</si>
  <si>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</si>
  <si>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</si>
  <si>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</si>
  <si>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</si>
  <si>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</si>
  <si>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</si>
  <si>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</si>
  <si>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</si>
  <si>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</si>
  <si>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</si>
  <si>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</si>
  <si>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</si>
  <si>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</si>
  <si>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</si>
  <si>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</si>
  <si>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</si>
  <si>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</si>
  <si>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</si>
  <si>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</si>
  <si>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</si>
  <si>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</si>
  <si>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</si>
  <si>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</si>
  <si>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</si>
  <si>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</si>
  <si>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</si>
  <si>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</si>
  <si>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</si>
  <si>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</si>
  <si>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</si>
  <si>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</si>
  <si>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</si>
  <si>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</si>
  <si>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</si>
  <si>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</si>
  <si>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</si>
  <si>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</si>
  <si>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</si>
  <si>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</si>
  <si>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</si>
  <si>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</si>
  <si>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</si>
  <si>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</si>
  <si>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</si>
  <si>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</si>
  <si>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</si>
  <si>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</si>
  <si>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</si>
  <si>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</si>
  <si>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</si>
  <si>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</si>
  <si>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</si>
  <si>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</si>
  <si>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</si>
  <si>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</si>
  <si>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</si>
  <si>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</si>
  <si>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</si>
  <si>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</si>
  <si>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</si>
  <si>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</si>
  <si>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</si>
  <si>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</si>
  <si>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</si>
  <si>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</si>
  <si>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</si>
  <si>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</si>
  <si>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</si>
  <si>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</si>
  <si>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</si>
  <si>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</si>
  <si>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</si>
  <si>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</si>
  <si>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</si>
  <si>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</si>
  <si>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</si>
  <si>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</si>
  <si>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</si>
  <si>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</si>
  <si>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</si>
  <si>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</si>
  <si>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</si>
  <si>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</si>
  <si>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</si>
  <si>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</si>
  <si>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</si>
  <si>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</si>
  <si>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</si>
  <si>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</si>
  <si>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</si>
  <si>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</si>
  <si>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</si>
  <si>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</si>
  <si>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</si>
  <si>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</si>
  <si>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</si>
  <si>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</si>
  <si>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</si>
  <si>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</si>
  <si>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</si>
  <si>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</si>
  <si>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</si>
  <si>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</si>
  <si>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</si>
  <si>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</si>
  <si>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</si>
  <si>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</si>
  <si>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</si>
  <si>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</si>
  <si>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</si>
  <si>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</si>
  <si>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</si>
  <si>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</si>
  <si>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</si>
  <si>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</si>
  <si>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</si>
  <si>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</si>
  <si>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</si>
  <si>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</si>
  <si>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</si>
  <si>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</si>
  <si>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</si>
  <si>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</si>
  <si>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</si>
  <si>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</si>
  <si>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</si>
  <si>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</si>
  <si>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</si>
  <si>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</si>
  <si>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</si>
  <si>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</si>
  <si>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</si>
  <si>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</si>
  <si>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</si>
  <si>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</si>
  <si>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</si>
  <si>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</si>
  <si>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</si>
  <si>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</si>
  <si>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</si>
  <si>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</si>
  <si>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</si>
  <si>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</si>
  <si>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</si>
  <si>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</si>
  <si>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</si>
  <si>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</si>
  <si>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</si>
  <si>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</si>
  <si>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</si>
  <si>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</si>
  <si>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</si>
  <si>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</si>
  <si>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</si>
  <si>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</si>
  <si>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</si>
  <si>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</si>
  <si>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</si>
  <si>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</si>
  <si>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</si>
  <si>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</si>
  <si>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</si>
  <si>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</si>
  <si>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</si>
  <si>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</si>
  <si>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</si>
  <si>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</si>
  <si>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</si>
  <si>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</si>
  <si>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</si>
  <si>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</si>
  <si>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</si>
  <si>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</si>
  <si>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</si>
  <si>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</si>
  <si>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</si>
  <si>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</si>
  <si>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</si>
  <si>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</si>
  <si>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</si>
  <si>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</si>
  <si>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</si>
  <si>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</si>
  <si>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</si>
  <si>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</si>
  <si>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</si>
  <si>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</si>
  <si>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</si>
  <si>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</si>
  <si>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</si>
  <si>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</si>
  <si>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</si>
  <si>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</si>
  <si>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</si>
  <si>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</si>
  <si>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</si>
  <si>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</si>
  <si>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</si>
  <si>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</si>
  <si>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</si>
  <si>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</si>
  <si>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</si>
  <si>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</si>
  <si>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</si>
  <si>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</si>
  <si>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</si>
  <si>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</si>
  <si>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</si>
  <si>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</si>
  <si>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</si>
  <si>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</si>
  <si>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</si>
  <si>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</si>
  <si>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</si>
  <si>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</si>
  <si>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</si>
  <si>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</si>
  <si>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</si>
  <si>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</si>
  <si>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</si>
  <si>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</si>
  <si>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</si>
  <si>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</si>
  <si>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</si>
  <si>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</si>
  <si>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</si>
  <si>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</si>
  <si>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</si>
  <si>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</si>
  <si>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</si>
  <si>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</si>
  <si>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</si>
  <si>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</si>
  <si>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</si>
  <si>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</si>
  <si>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</si>
  <si>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</si>
  <si>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</si>
  <si>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</si>
  <si>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</si>
  <si>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</si>
  <si>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</si>
  <si>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</si>
  <si>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</si>
  <si>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</si>
  <si>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</si>
  <si>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</si>
  <si>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</si>
  <si>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</si>
  <si>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</si>
  <si>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</si>
  <si>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</si>
  <si>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</si>
  <si>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</si>
  <si>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</si>
  <si>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</si>
  <si>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</si>
  <si>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</si>
  <si>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</si>
  <si>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</si>
  <si>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</si>
  <si>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</si>
  <si>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</si>
  <si>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</si>
  <si>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</si>
  <si>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</si>
  <si>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</si>
  <si>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</si>
  <si>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</si>
  <si>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</si>
  <si>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</si>
  <si>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</si>
  <si>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</si>
  <si>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</si>
  <si>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</si>
  <si>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</si>
  <si>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</si>
  <si>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</si>
  <si>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</si>
  <si>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</si>
  <si>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</si>
  <si>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</si>
  <si>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</si>
  <si>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</si>
  <si>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</si>
  <si>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</si>
  <si>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</si>
  <si>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</si>
  <si>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</si>
  <si>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</si>
  <si>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</si>
  <si>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</si>
  <si>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</si>
  <si>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</si>
  <si>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</si>
  <si>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</si>
  <si>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</si>
  <si>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</si>
  <si>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</si>
  <si>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</si>
  <si>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</si>
  <si>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</si>
  <si>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</si>
  <si>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</si>
  <si>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</si>
  <si>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</si>
  <si>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</si>
  <si>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</si>
  <si>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</si>
  <si>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</si>
  <si>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</si>
  <si>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</si>
  <si>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</si>
  <si>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</si>
  <si>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</si>
  <si>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</si>
  <si>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</si>
  <si>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</si>
  <si>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</si>
  <si>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</si>
  <si>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</si>
  <si>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</si>
  <si>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</si>
  <si>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</si>
  <si>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</si>
  <si>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</si>
  <si>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</si>
  <si>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</si>
  <si>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</si>
  <si>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</si>
  <si>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</si>
  <si>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</si>
  <si>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</si>
  <si>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</si>
  <si>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</si>
  <si>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</si>
  <si>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</si>
  <si>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</si>
  <si>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</si>
  <si>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</si>
  <si>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</si>
  <si>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</si>
  <si>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</si>
  <si>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</si>
  <si>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</si>
  <si>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</si>
  <si>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</si>
  <si>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</si>
  <si>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</si>
  <si>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</si>
  <si>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</si>
  <si>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</si>
  <si>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</si>
  <si>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</si>
  <si>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</si>
  <si>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</si>
  <si>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</si>
  <si>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</si>
  <si>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</si>
  <si>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</si>
  <si>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</si>
  <si>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</si>
  <si>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</si>
  <si>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</si>
  <si>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</si>
  <si>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</si>
  <si>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</si>
  <si>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</si>
  <si>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</si>
  <si>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</si>
  <si>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</si>
  <si>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</si>
  <si>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</si>
  <si>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</si>
  <si>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</si>
  <si>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</si>
  <si>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</si>
  <si>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</si>
  <si>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</si>
  <si>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</si>
  <si>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</si>
  <si>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</si>
  <si>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</si>
  <si>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</si>
  <si>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</si>
  <si>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</si>
  <si>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</si>
  <si>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</si>
  <si>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</si>
  <si>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</si>
  <si>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</si>
  <si>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</si>
  <si>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</si>
  <si>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</si>
  <si>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</si>
  <si>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</si>
  <si>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</si>
  <si>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</si>
  <si>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</si>
  <si>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</si>
  <si>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</si>
  <si>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</si>
  <si>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</si>
  <si>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</si>
  <si>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</si>
  <si>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</si>
  <si>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</si>
  <si>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</si>
  <si>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</si>
  <si>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</si>
  <si>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</si>
  <si>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</si>
  <si>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</si>
  <si>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</si>
  <si>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</si>
  <si>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</si>
  <si>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</si>
  <si>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</si>
  <si>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</si>
  <si>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</si>
  <si>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</si>
  <si>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</si>
  <si>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</si>
  <si>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</si>
  <si>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</si>
  <si>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</si>
  <si>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</si>
  <si>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</si>
  <si>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</si>
  <si>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</si>
  <si>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</si>
  <si>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</si>
  <si>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</si>
  <si>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</si>
  <si>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</si>
  <si>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</si>
  <si>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</si>
  <si>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</si>
  <si>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</si>
  <si>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</si>
  <si>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</si>
  <si>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</si>
  <si>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</si>
  <si>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</si>
  <si>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</si>
  <si>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</si>
  <si>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</si>
  <si>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</si>
  <si>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</si>
  <si>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</si>
  <si>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</si>
  <si>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</si>
  <si>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</si>
  <si>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</si>
  <si>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</si>
  <si>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</si>
  <si>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</si>
  <si>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</si>
  <si>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</si>
  <si>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</si>
  <si>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</si>
  <si>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</si>
  <si>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</si>
  <si>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</si>
  <si>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</si>
  <si>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</si>
  <si>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</si>
  <si>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</si>
  <si>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</si>
  <si>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</si>
  <si>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</si>
  <si>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</si>
  <si>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</si>
  <si>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</si>
  <si>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</si>
  <si>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</si>
  <si>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</si>
  <si>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</si>
  <si>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</si>
  <si>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</si>
  <si>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</si>
  <si>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</si>
  <si>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</si>
  <si>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</si>
  <si>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</si>
  <si>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</si>
  <si>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</si>
  <si>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</si>
  <si>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</si>
  <si>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</si>
  <si>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</si>
  <si>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</si>
  <si>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</si>
  <si>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</si>
  <si>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</si>
  <si>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</si>
  <si>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</si>
  <si>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</si>
  <si>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</si>
  <si>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</si>
  <si>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</si>
  <si>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</si>
  <si>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</si>
  <si>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</si>
  <si>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</si>
  <si>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</si>
  <si>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</si>
  <si>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</si>
  <si>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</si>
  <si>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</si>
  <si>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</si>
  <si>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</si>
  <si>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</si>
  <si>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</si>
  <si>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</si>
  <si>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</si>
  <si>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</si>
  <si>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</si>
  <si>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</si>
  <si>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</si>
  <si>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</si>
  <si>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</si>
  <si>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</si>
  <si>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</si>
  <si>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</si>
  <si>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</si>
  <si>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</si>
  <si>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</si>
  <si>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</si>
  <si>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</si>
  <si>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</si>
  <si>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</si>
  <si>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</si>
  <si>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</si>
  <si>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</si>
  <si>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</si>
  <si>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</si>
  <si>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</si>
  <si>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</si>
  <si>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</si>
  <si>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</si>
  <si>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</si>
  <si>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</si>
  <si>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</si>
  <si>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</si>
  <si>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</si>
  <si>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</si>
  <si>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</si>
  <si>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</si>
  <si>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</si>
  <si>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</si>
  <si>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</si>
  <si>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</si>
  <si>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</si>
  <si>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</si>
  <si>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</si>
  <si>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</si>
  <si>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</si>
  <si>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</si>
  <si>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</si>
  <si>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</si>
  <si>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</si>
  <si>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</si>
  <si>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</si>
  <si>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</si>
  <si>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</si>
  <si>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</si>
  <si>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</si>
  <si>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</si>
  <si>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</si>
  <si>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</si>
  <si>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</si>
  <si>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</si>
  <si>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</si>
  <si>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</si>
  <si>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</si>
  <si>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</si>
  <si>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</si>
  <si>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</si>
  <si>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</si>
  <si>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</si>
  <si>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</si>
  <si>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</si>
  <si>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</si>
  <si>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</si>
  <si>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</si>
  <si>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</si>
  <si>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</si>
  <si>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</si>
  <si>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</si>
  <si>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</si>
  <si>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</si>
  <si>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</si>
  <si>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</si>
  <si>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</si>
  <si>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</si>
  <si>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</si>
  <si>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</si>
  <si>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</si>
  <si>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</si>
  <si>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</si>
  <si>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</si>
  <si>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</si>
  <si>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</si>
  <si>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</si>
  <si>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</si>
  <si>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</si>
  <si>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</si>
  <si>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</si>
  <si>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</si>
  <si>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</si>
  <si>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</si>
  <si>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</si>
  <si>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</si>
  <si>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</si>
  <si>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</si>
  <si>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</si>
  <si>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</si>
  <si>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</si>
  <si>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</si>
  <si>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</si>
  <si>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</si>
  <si>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</si>
  <si>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</si>
  <si>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</si>
  <si>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</si>
  <si>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</si>
  <si>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</si>
  <si>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</si>
  <si>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</si>
  <si>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</si>
  <si>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</si>
  <si>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</si>
  <si>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</si>
  <si>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</si>
  <si>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</si>
  <si>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</si>
  <si>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</si>
  <si>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</si>
  <si>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</si>
  <si>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</si>
  <si>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</si>
  <si>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</si>
  <si>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</si>
  <si>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</si>
  <si>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</si>
  <si>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</si>
  <si>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</si>
  <si>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</si>
  <si>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</si>
  <si>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</si>
  <si>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</si>
  <si>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</si>
  <si>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</si>
  <si>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</si>
  <si>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</si>
  <si>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</si>
  <si>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</si>
  <si>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</si>
  <si>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</si>
  <si>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</si>
  <si>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</si>
  <si>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</si>
  <si>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</si>
  <si>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</si>
  <si>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</si>
  <si>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</si>
  <si>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</si>
  <si>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</si>
  <si>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</si>
  <si>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</si>
  <si>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</si>
  <si>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</si>
  <si>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</si>
  <si>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</si>
  <si>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</si>
  <si>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</si>
  <si>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</si>
  <si>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</si>
  <si>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</si>
  <si>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</si>
  <si>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</si>
  <si>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</si>
  <si>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</si>
  <si>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</si>
  <si>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</si>
  <si>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</si>
  <si>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</si>
  <si>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</si>
  <si>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</si>
  <si>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</si>
  <si>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</si>
  <si>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</si>
  <si>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</si>
  <si>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</si>
  <si>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</si>
  <si>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</si>
  <si>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</si>
  <si>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</si>
  <si>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</si>
  <si>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</si>
  <si>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</si>
  <si>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</si>
  <si>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</si>
  <si>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</si>
  <si>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</si>
  <si>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</si>
  <si>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</si>
  <si>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</si>
  <si>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</si>
  <si>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</si>
  <si>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</si>
  <si>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</si>
  <si>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</si>
  <si>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</si>
  <si>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</si>
  <si>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</si>
  <si>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</si>
  <si>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</si>
  <si>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</si>
  <si>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</si>
  <si>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</si>
  <si>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</si>
  <si>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</si>
  <si>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</si>
  <si>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</si>
  <si>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</si>
  <si>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</si>
  <si>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</si>
  <si>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</si>
  <si>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</si>
  <si>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</si>
  <si>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</si>
  <si>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</si>
  <si>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</si>
  <si>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</si>
  <si>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</si>
  <si>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</si>
  <si>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</si>
  <si>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</si>
  <si>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</si>
  <si>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</si>
  <si>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</si>
  <si>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</si>
  <si>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</si>
  <si>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</si>
  <si>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</si>
  <si>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</si>
  <si>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</si>
  <si>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</si>
  <si>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</si>
  <si>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</si>
  <si>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</si>
  <si>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</si>
  <si>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</si>
  <si>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</si>
  <si>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</si>
  <si>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</si>
  <si>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</si>
  <si>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</si>
  <si>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</si>
  <si>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</si>
  <si>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</si>
  <si>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</si>
  <si>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</si>
  <si>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</si>
  <si>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</si>
  <si>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</si>
  <si>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</si>
  <si>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</si>
  <si>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</si>
  <si>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</si>
  <si>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</si>
  <si>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</si>
  <si>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</si>
  <si>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</si>
  <si>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</si>
  <si>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</si>
  <si>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</si>
  <si>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</si>
  <si>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</si>
  <si>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</si>
  <si>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</si>
  <si>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</si>
  <si>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</si>
  <si>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</si>
  <si>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</si>
  <si>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</si>
  <si>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</si>
  <si>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</si>
  <si>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</si>
  <si>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</si>
  <si>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</si>
  <si>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</si>
  <si>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</si>
  <si>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</si>
  <si>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</si>
  <si>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</si>
  <si>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</si>
  <si>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</si>
  <si>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</si>
  <si>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</si>
  <si>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</si>
  <si>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</si>
  <si>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</si>
  <si>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</si>
  <si>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</si>
  <si>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</si>
  <si>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</si>
  <si>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</si>
  <si>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</si>
  <si>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</si>
  <si>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</si>
  <si>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</si>
  <si>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</si>
  <si>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</si>
  <si>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</si>
  <si>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</si>
  <si>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</si>
  <si>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</si>
  <si>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</si>
  <si>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</si>
  <si>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</si>
  <si>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</si>
  <si>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</si>
  <si>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</si>
  <si>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</si>
  <si>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</si>
  <si>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</si>
  <si>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</si>
  <si>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</si>
  <si>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</si>
  <si>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</si>
  <si>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</si>
  <si>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</si>
  <si>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</si>
  <si>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</si>
  <si>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</si>
  <si>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</si>
  <si>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</si>
  <si>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</si>
  <si>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</si>
  <si>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</si>
  <si>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</si>
  <si>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</si>
  <si>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</si>
  <si>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</si>
  <si>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</si>
  <si>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</si>
  <si>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</si>
  <si>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</si>
  <si>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</si>
  <si>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</si>
  <si>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</si>
  <si>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</si>
  <si>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</si>
  <si>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ポリプラ・エボニック株式会社</t>
    <phoneticPr fontId="103"/>
  </si>
  <si>
    <t>兵庫県姫路市網干区新在家１２３９</t>
    <phoneticPr fontId="6" type="noConversion"/>
  </si>
  <si>
    <r>
      <rPr>
        <sz val="12"/>
        <rFont val="ＭＳ 明朝"/>
        <family val="1"/>
        <charset val="128"/>
      </rPr>
      <t>西</t>
    </r>
    <r>
      <rPr>
        <sz val="12"/>
        <rFont val="Cambria"/>
        <family val="1"/>
      </rPr>
      <t xml:space="preserve"> </t>
    </r>
    <r>
      <rPr>
        <sz val="12"/>
        <rFont val="ＭＳ Ｐゴシック"/>
        <family val="1"/>
        <charset val="128"/>
      </rPr>
      <t>芳夫</t>
    </r>
    <phoneticPr fontId="6" type="noConversion"/>
  </si>
  <si>
    <t>yo.nishi@pp-evonik.com</t>
    <phoneticPr fontId="6" type="noConversion"/>
  </si>
  <si>
    <t>079-273-4965</t>
    <phoneticPr fontId="6" type="noConversion"/>
  </si>
  <si>
    <t>部長</t>
    <rPh sb="0" eb="2">
      <t>ﾌﾞﾁｮｳ</t>
    </rPh>
    <phoneticPr fontId="106" type="noConversion"/>
  </si>
  <si>
    <t>https://www.daicel.com/sustainability/social/supply-chain.html</t>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</si>
</sst>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7">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6"/>
      <name val="ＭＳ Ｐゴシック"/>
      <family val="3"/>
      <charset val="128"/>
      <scheme val="minor"/>
    </font>
    <font>
      <sz val="12"/>
      <name val="ＭＳ 明朝"/>
      <family val="1"/>
      <charset val="128"/>
    </font>
    <font>
      <sz val="12"/>
      <name val="ＭＳ Ｐゴシック"/>
      <family val="1"/>
      <charset val="128"/>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yo.nishi@pp-evonik.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daicel.com/sustainability/social/supply-chain.html" TargetMode="External"/><Relationship Id="rId5" Type="http://schemas.openxmlformats.org/officeDocument/2006/relationships/hyperlink" Target="mailto:yo.nishi@pp-evonik.com" TargetMode="External"/><Relationship Id="rId10" Type="http://schemas.openxmlformats.org/officeDocument/2006/relationships/comments" Target="../comments1.xml"/><Relationship Id="rId4" Type="http://schemas.openxmlformats.org/officeDocument/2006/relationships/hyperlink" Target="mailto:h.matsui@pp-evonik.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11">
      <c r="A36" s="308"/>
      <c r="B36" s="298"/>
      <c r="C36" s="295"/>
      <c r="D36" s="316"/>
      <c r="E36" s="307"/>
      <c r="F36" s="166" t="s">
        <v>65</v>
      </c>
      <c r="G36" s="25"/>
    </row>
    <row r="37" spans="1:7" ht="100">
      <c r="A37" s="308"/>
      <c r="B37" s="141">
        <v>3.01</v>
      </c>
      <c r="C37" s="142" t="s">
        <v>66</v>
      </c>
      <c r="D37" s="28" t="s">
        <v>2203</v>
      </c>
      <c r="E37" s="167" t="s">
        <v>1294</v>
      </c>
      <c r="F37" s="168" t="s">
        <v>1396</v>
      </c>
      <c r="G37" s="25"/>
    </row>
    <row r="38" spans="1:7" ht="8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40">
      <c r="A40" s="308"/>
      <c r="B40" s="141">
        <v>4.01</v>
      </c>
      <c r="C40" s="149" t="s">
        <v>1492</v>
      </c>
      <c r="D40" s="28" t="s">
        <v>2207</v>
      </c>
      <c r="E40" s="27" t="s">
        <v>2163</v>
      </c>
      <c r="F40" s="27" t="s">
        <v>2167</v>
      </c>
      <c r="G40" s="25"/>
    </row>
    <row r="41" spans="1:7" ht="40">
      <c r="A41" s="308"/>
      <c r="B41" s="141" t="s">
        <v>2194</v>
      </c>
      <c r="C41" s="149" t="s">
        <v>1492</v>
      </c>
      <c r="D41" s="28" t="s">
        <v>2206</v>
      </c>
      <c r="E41" s="27" t="s">
        <v>2197</v>
      </c>
      <c r="F41" s="27" t="s">
        <v>2195</v>
      </c>
      <c r="G41" s="25"/>
    </row>
    <row r="42" spans="1:7" ht="4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462B33E-5172-46BD-99C4-1A369E2D9939}"/>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29C655F-D638-45BC-AF51-2A3AB9D94051}"/>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RMIウェブサイト： (www.responsiblemineralsinitiative.org)_x000D_
トレーニング、ガイダンス、報告テンプレート、責任ある鉱物保証プロセスプログラム適合製錬業者リスト</v>
      </c>
      <c r="B1" s="100" t="s">
        <v>429</v>
      </c>
    </row>
    <row r="2" spans="1:2" ht="30">
      <c r="A2" s="105" t="str">
        <f ca="1">OFFSET(L!$C$1,MATCH("Instructions"&amp;ADDRESS(ROW(),COLUMN(),4),L!$A:$A,0)-1,SL,,)</f>
        <v>始めに</v>
      </c>
      <c r="B2" s="100" t="s">
        <v>1270</v>
      </c>
    </row>
    <row r="3" spans="1:2" ht="135">
      <c r="A3" s="102" t="str">
        <f ca="1">OFFSET(L!$C$1,MATCH("Instructions"&amp;ADDRESS(ROW(),COLUMN(),4),L!$A:$A,0)-1,SL,,)</f>
        <v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v>
      </c>
      <c r="B3" s="100" t="s">
        <v>1271</v>
      </c>
    </row>
    <row r="4" spans="1:2" ht="222.65" customHeight="1">
      <c r="A4" s="102" t="str">
        <f ca="1">OFFSET(L!$C$1,MATCH("Instructions"&amp;ADDRESS(ROW(),COLUMN(),4),L!$A:$A,0)-1,SL,,)</f>
        <v>*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v>
      </c>
      <c r="B4" s="100" t="s">
        <v>1277</v>
      </c>
    </row>
    <row r="5" spans="1:2" ht="15">
      <c r="A5" s="106"/>
      <c r="B5" s="100"/>
    </row>
    <row r="6" spans="1:2" ht="30">
      <c r="A6" s="105" t="str">
        <f ca="1">OFFSET(L!$C$1,MATCH("Instructions"&amp;ADDRESS(ROW(),COLUMN(),4),L!$A:$A,0)-1,SL,,)</f>
        <v>会社情報の記入（8～22行）に関する解説。回答は英語(半角)で入力してください。</v>
      </c>
      <c r="B6" s="100" t="s">
        <v>1270</v>
      </c>
    </row>
    <row r="7" spans="1:2" ht="15">
      <c r="A7" s="237" t="str">
        <f ca="1">OFFSET(L!$C$1,MATCH("Instructions"&amp;ADDRESS(ROW(),COLUMN(),4),L!$A:$A,0)-1,SL,,)</f>
        <v xml:space="preserve">    注：(*)のある欄は回答必須項目です。</v>
      </c>
      <c r="B7" s="100"/>
    </row>
    <row r="8" spans="1:2" ht="15">
      <c r="A8" s="102" t="str">
        <f ca="1">OFFSET(L!$C$1,MATCH("Instructions"&amp;ADDRESS(ROW(),COLUMN(),4),L!$A:$A,0)-1,SL,,)</f>
        <v>1. 貴社の正式名称を記入してください。省略形は使わないでください。このフィールドでは、他の社名やDBAなどを追加することができます。</v>
      </c>
      <c r="B8" s="100"/>
    </row>
    <row r="9" spans="1:2" ht="405.65" customHeight="1">
      <c r="A9" s="146" t="str">
        <f ca="1">OFFSET(L!$C$1,MATCH("Instructions"&amp;ADDRESS(ROW(),COLUMN(),4),L!$A:$A,0)-1,SL,,)</f>
        <v>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v>
      </c>
      <c r="B9" s="100" t="s">
        <v>1269</v>
      </c>
    </row>
    <row r="10" spans="1:2" ht="36" customHeight="1">
      <c r="A10" s="102" t="str">
        <f ca="1">OFFSET(L!$C$1,MATCH("Instructions"&amp;ADDRESS(ROW(),COLUMN(),4),L!$A:$A,0)-1,SL,,)</f>
        <v>3.  貴社固有の識別番号又はコードを記入してください（DUNSナンバー、VATナンバー、顧客固有番号等）。</v>
      </c>
      <c r="B10" s="100"/>
    </row>
    <row r="11" spans="1:2" ht="35.25" customHeight="1">
      <c r="A11" s="102" t="str">
        <f ca="1">OFFSET(L!$C$1,MATCH("Instructions"&amp;ADDRESS(ROW(),COLUMN(),4),L!$A:$A,0)-1,SL,,)</f>
        <v>4. 固有の識別番号又はコードの発行元を記入してください（「DUNS」「VAT」「顧客」等）。</v>
      </c>
      <c r="B11" s="100"/>
    </row>
    <row r="12" spans="1:2" ht="30">
      <c r="A12" s="102" t="str">
        <f ca="1">OFFSET(L!$C$1,MATCH("Instructions"&amp;ADDRESS(ROW(),COLUMN(),4),L!$A:$A,0)-1,SL,,)</f>
        <v>5. 貴社の住所を省略せずに記入してください（番地、市、州/都道府県、国、郵便番号） 。この欄は任意です。</v>
      </c>
      <c r="B12" s="100" t="s">
        <v>1270</v>
      </c>
    </row>
    <row r="13" spans="1:2" ht="33.75" customHeight="1">
      <c r="A13" s="102" t="str">
        <f ca="1">OFFSET(L!$C$1,MATCH("Instructions"&amp;ADDRESS(ROW(),COLUMN(),4),L!$A:$A,0)-1,SL,,)</f>
        <v>6. このテンプレートの回答データの内容に関して連絡先となる担当者の名前を記入してください。この欄は必須です。</v>
      </c>
      <c r="B13" s="100"/>
    </row>
    <row r="14" spans="1:2" ht="30">
      <c r="A14" s="102"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v>
      </c>
      <c r="B14" s="100"/>
    </row>
    <row r="15" spans="1:2" ht="25.5" customHeight="1">
      <c r="A15" s="102" t="str">
        <f ca="1">OFFSET(L!$C$1,MATCH("Instructions"&amp;ADDRESS(ROW(),COLUMN(),4),L!$A:$A,0)-1,SL,,)</f>
        <v>8. 連絡先電話番号を記入してください。この欄は必須です。</v>
      </c>
      <c r="B15" s="100"/>
    </row>
    <row r="16" spans="1:2" ht="15">
      <c r="A16" s="102" t="str">
        <f ca="1">OFFSET(L!$C$1,MATCH("Instructions"&amp;ADDRESS(ROW(),COLUMN(),4),L!$A:$A,0)-1,SL,,)</f>
        <v>9.申告内容の回答責任者の名前を記入してください。連絡先と異なる人でもかまいません。「同上」又は同様の表記は避けてください。この欄は必須です。</v>
      </c>
      <c r="B16" s="100"/>
    </row>
    <row r="17" spans="1:2" ht="15">
      <c r="A17" s="102" t="str">
        <f ca="1">OFFSET(L!$C$1,MATCH("Instructions"&amp;ADDRESS(ROW(),COLUMN(),4),L!$A:$A,0)-1,SL,,)</f>
        <v>10. 回答責任者の役職を記入してください。この欄は任意です。</v>
      </c>
      <c r="B17" s="100"/>
    </row>
    <row r="18" spans="1:2" ht="30">
      <c r="A18" s="102" t="str">
        <f ca="1">OFFSET(L!$C$1,MATCH("Instructions"&amp;ADDRESS(ROW(),COLUMN(),4),L!$A:$A,0)-1,SL,,)</f>
        <v>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v>
      </c>
      <c r="B18" s="100"/>
    </row>
    <row r="19" spans="1:2" ht="15">
      <c r="A19" s="102" t="str">
        <f ca="1">OFFSET(L!$C$1,MATCH("Instructions"&amp;ADDRESS(ROW(),COLUMN(),4),L!$A:$A,0)-1,SL,,)</f>
        <v>12. 回答責任者の電話番号を記入してください。この欄は任意です。</v>
      </c>
      <c r="B19" s="100"/>
    </row>
    <row r="20" spans="1:2" ht="33.75" customHeight="1">
      <c r="A20" s="102" t="str">
        <f ca="1">OFFSET(L!$C$1,MATCH("Instructions"&amp;ADDRESS(ROW(),COLUMN(),4),L!$A:$A,0)-1,SL,,)</f>
        <v>13. このテンプレートの作成日をDD-MMM-YYYY（例: 01-JAN-2012）の形式で記入してください。この欄は必須です。</v>
      </c>
      <c r="B20" s="100"/>
    </row>
    <row r="21" spans="1:2" ht="30">
      <c r="A21" s="102" t="str">
        <f ca="1">OFFSET(L!$C$1,MATCH("Instructions"&amp;ADDRESS(ROW(),COLUMN(),4),L!$A:$A,0)-1,SL,,)</f>
        <v>14. 例えば、ファイル名を「会社名-日付.xls」として保存します（日付はYYYY-MM-DDで記述）。</v>
      </c>
      <c r="B21" s="100" t="s">
        <v>1270</v>
      </c>
    </row>
    <row r="22" spans="1:2" ht="15">
      <c r="A22" s="106"/>
      <c r="B22" s="100"/>
    </row>
    <row r="23" spans="1:2" ht="30">
      <c r="A23" s="105" t="str">
        <f ca="1">OFFSET(L!$C$1,MATCH("Instructions"&amp;ADDRESS(ROW(),COLUMN(),4),L!$A:$A,0)-1,SL,,)</f>
        <v>8つのデュー・デリジェンスに関する質問（24～71行）に対する解説。_x000D_
回答は英語（半角）で入力してください。</v>
      </c>
      <c r="B23" s="100" t="s">
        <v>1270</v>
      </c>
    </row>
    <row r="24" spans="1:2" ht="80.5" customHeight="1">
      <c r="A24" s="102" t="str">
        <f ca="1">OFFSET(L!$C$1,MATCH("Instructions"&amp;ADDRESS(ROW(),COLUMN(),4),L!$A:$A,0)-1,SL,,)</f>
        <v>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v>
      </c>
      <c r="B24" s="100" t="s">
        <v>1273</v>
      </c>
    </row>
    <row r="25" spans="1:2" ht="72" customHeight="1">
      <c r="A25" s="102" t="str">
        <f ca="1">OFFSET(L!$C$1,MATCH("Instructions"&amp;ADDRESS(ROW(),COLUMN(),4),L!$A:$A,0)-1,SL,,)</f>
        <v>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v>
      </c>
      <c r="B25" s="100" t="s">
        <v>1270</v>
      </c>
    </row>
    <row r="26" spans="1:2" ht="280.75" customHeight="1">
      <c r="A26" s="102" t="str">
        <f ca="1">OFFSET(L!$C$1,MATCH("Instructions"&amp;ADDRESS(ROW(),COLUMN(),4),L!$A:$A,0)-1,SL,,)</f>
        <v>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v>
      </c>
      <c r="B26" s="100" t="s">
        <v>1270</v>
      </c>
    </row>
    <row r="27" spans="1:2" ht="30">
      <c r="A27" s="102" t="str">
        <f ca="1">OFFSET(L!$C$1,MATCH("Instructions"&amp;ADDRESS(ROW(),COLUMN(),4),L!$A:$A,0)-1,SL,,)</f>
        <v>「No（いいえ）」という回答に対して、コメント欄に具体的な内容の記入を要求する企業もあります。</v>
      </c>
      <c r="B27" s="100" t="s">
        <v>1270</v>
      </c>
    </row>
    <row r="28" spans="1:2" ht="247.5" customHeight="1">
      <c r="A28" s="102" t="str">
        <f ca="1">OFFSET(L!$C$1,MATCH("Instructions"&amp;ADDRESS(ROW(),COLUMN(),4),L!$A:$A,0)-1,SL,,)</f>
        <v>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v>
      </c>
      <c r="B28" s="100"/>
    </row>
    <row r="29" spans="1:2" ht="157.4" customHeight="1">
      <c r="A29" s="102" t="str">
        <f ca="1">OFFSET(L!$C$1,MATCH("Instructions"&amp;ADDRESS(ROW(),COLUMN(),4),L!$A:$A,0)-1,SL,,)</f>
        <v>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v>
      </c>
      <c r="B29" s="100" t="s">
        <v>1270</v>
      </c>
    </row>
    <row r="30" spans="1:2" ht="181.75" customHeight="1">
      <c r="A30" s="102" t="str">
        <f ca="1">OFFSET(L!$C$1,MATCH("Instructions"&amp;ADDRESS(ROW(),COLUMN(),4),L!$A:$A,0)-1,SL,,)</f>
        <v>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v>
      </c>
      <c r="B30" s="100"/>
    </row>
    <row r="31" spans="1:2" ht="120">
      <c r="A31" s="102" t="str">
        <f ca="1">OFFSET(L!$C$1,MATCH("Instructions"&amp;ADDRESS(ROW(),COLUMN(),4),L!$A:$A,0)-1,SL,,)</f>
        <v>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v>
      </c>
      <c r="B31" s="100" t="s">
        <v>1270</v>
      </c>
    </row>
    <row r="32" spans="1:2" ht="234.65" customHeight="1">
      <c r="A32" s="102" t="str">
        <f ca="1">OFFSET(L!$C$1,MATCH("Instructions"&amp;ADDRESS(ROW(),COLUMN(),4),L!$A:$A,0)-1,SL,,)</f>
        <v>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v>
      </c>
      <c r="B32" s="100" t="s">
        <v>1273</v>
      </c>
    </row>
    <row r="33" spans="1:2" ht="45">
      <c r="A33" s="102" t="str">
        <f ca="1">OFFSET(L!$C$1,MATCH("Instructions"&amp;ADDRESS(ROW(),COLUMN(),4),L!$A:$A,0)-1,SL,,)</f>
        <v>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v>
      </c>
      <c r="B33" s="100"/>
    </row>
    <row r="34" spans="1:2" ht="45">
      <c r="A34" s="102" t="str">
        <f ca="1">OFFSET(L!$C$1,MATCH("Instructions"&amp;ADDRESS(ROW(),COLUMN(),4),L!$A:$A,0)-1,SL,,)</f>
        <v>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v>
      </c>
      <c r="B34" s="100" t="s">
        <v>1270</v>
      </c>
    </row>
    <row r="35" spans="1:2" ht="21" customHeight="1">
      <c r="A35" s="102" t="str">
        <f ca="1">OFFSET(L!$C$1,MATCH("Instructions"&amp;ADDRESS(ROW(),COLUMN(),4),L!$A:$A,0)-1,SL,,)</f>
        <v>回答を補足する必要がある場合は、備考欄に記入してください。</v>
      </c>
      <c r="B35" s="100"/>
    </row>
    <row r="36" spans="1:2" ht="15">
      <c r="A36" s="106"/>
      <c r="B36" s="100"/>
    </row>
    <row r="37" spans="1:2" ht="30">
      <c r="A37" s="105" t="str">
        <f ca="1">OFFSET(L!$C$1,MATCH("Instructions"&amp;ADDRESS(ROW(),COLUMN(),4),L!$A:$A,0)-1,SL,,)</f>
        <v>質問A～Hの記入方法について（行75～89）。質問1と2の回答が「Yes（はい）」の金属については、AからHまでの質問は必須となります。　_x000D_
英語のみで回答してください。</v>
      </c>
      <c r="B37" s="100" t="s">
        <v>1270</v>
      </c>
    </row>
    <row r="38" spans="1:2" ht="135">
      <c r="A38" s="102" t="str">
        <f ca="1">OFFSET(L!$C$1,MATCH("Instructions"&amp;ADDRESS(ROW(),COLUMN(),4),L!$A:$A,0)-1,SL,,)</f>
        <v>「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v>
      </c>
      <c r="B38" s="100" t="s">
        <v>1272</v>
      </c>
    </row>
    <row r="39" spans="1:2" ht="60">
      <c r="A39" s="102" t="str">
        <f ca="1">OFFSET(L!$C$1,MATCH("Instructions"&amp;ADDRESS(ROW(),COLUMN(),4),L!$A:$A,0)-1,SL,,)</f>
        <v>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v>
      </c>
      <c r="B39" s="100"/>
    </row>
    <row r="40" spans="1:2" ht="65.5" customHeight="1">
      <c r="A40" s="102" t="str">
        <f ca="1">OFFSET(L!$C$1,MATCH("Instructions"&amp;ADDRESS(ROW(),COLUMN(),4),L!$A:$A,0)-1,SL,,)</f>
        <v>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v>
      </c>
      <c r="B40" s="100"/>
    </row>
    <row r="41" spans="1:2" ht="75">
      <c r="A41" s="102" t="str">
        <f ca="1">OFFSET(L!$C$1,MATCH("Instructions"&amp;ADDRESS(ROW(),COLUMN(),4),L!$A:$A,0)-1,SL,,)</f>
        <v>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v>
      </c>
      <c r="B41" s="100" t="s">
        <v>1275</v>
      </c>
    </row>
    <row r="42" spans="1:2" ht="150">
      <c r="A42" s="102" t="str">
        <f ca="1">OFFSET(L!$C$1,MATCH("Instructions"&amp;ADDRESS(ROW(),COLUMN(),4),L!$A:$A,0)-1,SL,,)</f>
        <v>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v>
      </c>
      <c r="B42" s="100" t="s">
        <v>1273</v>
      </c>
    </row>
    <row r="43" spans="1:2" ht="135">
      <c r="A43" s="102" t="str">
        <f ca="1">OFFSET(L!$C$1,MATCH("Instructions"&amp;ADDRESS(ROW(),COLUMN(),4),L!$A:$A,0)-1,SL,,)</f>
        <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v>
      </c>
      <c r="B43" s="100" t="s">
        <v>1274</v>
      </c>
    </row>
    <row r="44" spans="1:2" ht="105">
      <c r="A44" s="102" t="str">
        <f ca="1">OFFSET(L!$C$1,MATCH("Instructions"&amp;ADDRESS(ROW(),COLUMN(),4),L!$A:$A,0)-1,SL,,)</f>
        <v>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v>
      </c>
      <c r="B44" s="100" t="s">
        <v>1270</v>
      </c>
    </row>
    <row r="45" spans="1:2" ht="120">
      <c r="A45" s="102" t="str">
        <f ca="1">OFFSET(L!$C$1,MATCH("Instructions"&amp;ADDRESS(ROW(),COLUMN(),4),L!$A:$A,0)-1,SL,,)</f>
        <v>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v>
      </c>
      <c r="B45" s="100" t="s">
        <v>1271</v>
      </c>
    </row>
    <row r="46" spans="1:2" ht="85.5" customHeight="1">
      <c r="A46" s="102" t="str">
        <f ca="1">OFFSET(L!$C$1,MATCH("Instructions"&amp;ADDRESS(ROW(),COLUMN(),4),L!$A:$A,0)-1,SL,,)</f>
        <v>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v>
      </c>
      <c r="B46" s="100" t="s">
        <v>1270</v>
      </c>
    </row>
    <row r="47" spans="1:2" ht="15">
      <c r="A47" s="106"/>
      <c r="B47" s="100"/>
    </row>
    <row r="48" spans="1:2" ht="30">
      <c r="A48" s="105" t="str">
        <f ca="1">OFFSET(L!$C$1,MATCH("Instructions"&amp;ADDRESS(ROW(),COLUMN(),4),L!$A:$A,0)-1,SL,,)</f>
        <v>Smelter List（製錬業者リスト）シートの記入に関する解説_x000D_
回答は英語（半角）で入力してください。</v>
      </c>
      <c r="B48" s="100" t="s">
        <v>1270</v>
      </c>
    </row>
    <row r="49" spans="1:2" ht="22.5" customHeight="1">
      <c r="A49" s="237" t="str">
        <f ca="1">OFFSET(L!$C$1,MATCH("Instructions"&amp;ADDRESS(ROW(),COLUMN(),4),L!$A:$A,0)-1,SL,,)</f>
        <v>注：(*)のある欄は必須項目です。</v>
      </c>
      <c r="B49" s="100"/>
    </row>
    <row r="50" spans="1:2" ht="60">
      <c r="A50" s="102" t="str">
        <f ca="1">OFFSET(L!$C$1,MATCH("Instructions"&amp;ADDRESS(ROW(),COLUMN(),4),L!$A:$A,0)-1,SL,,)</f>
        <v>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v>
      </c>
      <c r="B50" s="100" t="s">
        <v>1269</v>
      </c>
    </row>
    <row r="51" spans="1:2" ht="51" customHeight="1">
      <c r="A51" s="102" t="str">
        <f ca="1">OFFSET(L!$C$1,MATCH("Instructions"&amp;ADDRESS(ROW(),COLUMN(),4),L!$A:$A,0)-1,SL,,)</f>
        <v>1. 製錬業者識別番号の入力列－製錬業者識別番号が分かる場合は、その番号をA列に入力してください（B列、C列、E列、F列、G列、I列、およびJ列は自動入力されます）。A列は自動入力されません。</v>
      </c>
      <c r="B51" s="100" t="s">
        <v>1270</v>
      </c>
    </row>
    <row r="52" spans="1:2" ht="44.5" customHeight="1">
      <c r="A52" s="102" t="str">
        <f ca="1">OFFSET(L!$C$1,MATCH("Instructions"&amp;ADDRESS(ROW(),COLUMN(),4),L!$A:$A,0)-1,SL,,)</f>
        <v>2. 金属(*) － ドロップダウンメニューを使用して、製錬業者情報を入力する該当金属を選択してください。この欄は必須です。</v>
      </c>
      <c r="B52" s="100"/>
    </row>
    <row r="53" spans="1:2" ht="79" customHeight="1">
      <c r="A53" s="156" t="str">
        <f ca="1">OFFSET(L!$C$1,MATCH("Instructions"&amp;ADDRESS(ROW(),COLUMN(),4),L!$A:$A,0)-1,SL,,)</f>
        <v>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v>
      </c>
      <c r="B53" s="100" t="s">
        <v>1270</v>
      </c>
    </row>
    <row r="54" spans="1:2" ht="60">
      <c r="A54" s="102" t="str">
        <f ca="1">OFFSET(L!$C$1,MATCH("Instructions"&amp;ADDRESS(ROW(),COLUMN(),4),L!$A:$A,0)-1,SL,,)</f>
        <v>4. 製錬業者名(1)　－　C列で「Smelter not listed（製錬業者が表に含まれていない）」を選択した場合、製錬業者名を記入してください。C列で製錬業者名を選択した場合には、この欄は自動入力されます。この欄は必須です。</v>
      </c>
      <c r="B54" s="100" t="s">
        <v>1269</v>
      </c>
    </row>
    <row r="55" spans="1:2" ht="75">
      <c r="A55" s="102" t="str">
        <f ca="1">OFFSET(L!$C$1,MATCH("Instructions"&amp;ADDRESS(ROW(),COLUMN(),4),L!$A:$A,0)-1,SL,,)</f>
        <v>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v>
      </c>
      <c r="B55" s="100" t="s">
        <v>1275</v>
      </c>
    </row>
    <row r="56" spans="1:2" ht="60">
      <c r="A56" s="102"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v>
      </c>
      <c r="B56" s="100" t="s">
        <v>1269</v>
      </c>
    </row>
    <row r="57" spans="1:2" ht="60">
      <c r="A57" s="102" t="str">
        <f ca="1">OFFSET(L!$C$1,MATCH("Instructions"&amp;ADDRESS(ROW(),COLUMN(),4),L!$A:$A,0)-1,SL,,)</f>
        <v>7.製錬業者識別番号の発行元　－　これはF列に入力された製錬業者識別番号の発行元です。ドロップダウンボックスを使ってC列に製錬業者名を選択すると、この欄は自動入力されます。</v>
      </c>
      <c r="B57" s="100" t="s">
        <v>1269</v>
      </c>
    </row>
    <row r="58" spans="1:2" ht="60">
      <c r="A58" s="102" t="str">
        <f ca="1">OFFSET(L!$C$1,MATCH("Instructions"&amp;ADDRESS(ROW(),COLUMN(),4),L!$A:$A,0)-1,SL,,)</f>
        <v>8.  製錬業者所在地：番地　－　製錬所の所在する番地を記入してください。この欄は任意記入欄です。</v>
      </c>
      <c r="B58" s="100" t="s">
        <v>1269</v>
      </c>
    </row>
    <row r="59" spans="1:2" ht="30">
      <c r="A59" s="102" t="str">
        <f ca="1">OFFSET(L!$C$1,MATCH("Instructions"&amp;ADDRESS(ROW(),COLUMN(),4),L!$A:$A,0)-1,SL,,)</f>
        <v>9.  製錬業者所在地：市　－　製錬所の所在する市を記入してください。この欄は任意記入欄です。</v>
      </c>
      <c r="B59" s="100" t="s">
        <v>1270</v>
      </c>
    </row>
    <row r="60" spans="1:2" ht="45" customHeight="1">
      <c r="A60" s="102" t="str">
        <f ca="1">OFFSET(L!$C$1,MATCH("Instructions"&amp;ADDRESS(ROW(),COLUMN(),4),L!$A:$A,0)-1,SL,,)</f>
        <v>10.  製錬業者所在地： 州／県／省（該当する場合のみ回答）　－　製錬所の所在する州又は県を記入してください。この欄は任意記入欄です。</v>
      </c>
      <c r="B60" s="100" t="s">
        <v>1273</v>
      </c>
    </row>
    <row r="61" spans="1:2" ht="120">
      <c r="A61" s="102" t="str">
        <f ca="1">OFFSET(L!$C$1,MATCH("Instructions"&amp;ADDRESS(ROW(),COLUMN(),4),L!$A:$A,0)-1,SL,,)</f>
        <v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61" s="100" t="s">
        <v>1273</v>
      </c>
    </row>
    <row r="62" spans="1:2" ht="60">
      <c r="A62" s="102" t="str">
        <f ca="1">OFFSET(L!$C$1,MATCH("Instructions"&amp;ADDRESS(ROW(),COLUMN(),4),L!$A:$A,0)-1,SL,,)</f>
        <v>12. 製錬業者連絡先電子メール　－　上記製錬施設連絡先担当者のメールアドレスを記入してください。_x000D_
例：John.Smith@SmelterXXX.com 　この欄を記入する前に、「製錬業者連絡先担当者名」の説明を確認してください。</v>
      </c>
      <c r="B62" s="100" t="s">
        <v>1269</v>
      </c>
    </row>
    <row r="63" spans="1:2" ht="125.5" customHeight="1">
      <c r="A63" s="102" t="str">
        <f ca="1">OFFSET(L!$C$1,MATCH("Instructions"&amp;ADDRESS(ROW(),COLUMN(),4),L!$A:$A,0)-1,SL,,)</f>
        <v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v>
      </c>
      <c r="B63" s="100" t="s">
        <v>1269</v>
      </c>
    </row>
    <row r="64" spans="1:2" ht="136.4" customHeight="1">
      <c r="A64" s="102" t="str">
        <f ca="1">OFFSET(L!$C$1,MATCH("Instructions"&amp;ADDRESS(ROW(),COLUMN(),4),L!$A:$A,0)-1,SL,,)</f>
        <v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v>
      </c>
      <c r="B64" s="100"/>
    </row>
    <row r="65" spans="1:2" ht="90">
      <c r="A65" s="102" t="str">
        <f ca="1">OFFSET(L!$C$1,MATCH("Instructions"&amp;ADDRESS(ROW(),COLUMN(),4),L!$A:$A,0)-1,SL,,)</f>
        <v>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v>
      </c>
      <c r="B65" s="100"/>
    </row>
    <row r="66" spans="1:2" ht="110.25" customHeight="1">
      <c r="A66" s="102" t="str">
        <f ca="1">OFFSET(L!$C$1,MATCH("Instructions"&amp;ADDRESS(ROW(),COLUMN(),4),L!$A:$A,0)-1,SL,,)</f>
        <v>16. 備考　－　製錬業者に関するコメントがあれば備考欄に記述してください。例：製錬業者はYYY社に買収されている</v>
      </c>
      <c r="B66" s="100"/>
    </row>
    <row r="67" spans="1:2" ht="15">
      <c r="A67" s="107"/>
      <c r="B67" s="100"/>
    </row>
    <row r="68" spans="1:2" ht="34.5" customHeight="1">
      <c r="A68" s="105" t="str">
        <f ca="1">OFFSET(L!$C$1,MATCH("Instructions"&amp;ADDRESS(ROW(),COLUMN(),4),L!$A:$A,0)-1,SL,,)</f>
        <v>利用規約</v>
      </c>
      <c r="B68" s="100"/>
    </row>
    <row r="69" spans="1:2" ht="15">
      <c r="A69" s="107"/>
      <c r="B69" s="100"/>
    </row>
    <row r="70" spans="1:2" ht="80.5" customHeight="1">
      <c r="A70" s="105"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v>
      </c>
      <c r="B70" s="100" t="s">
        <v>1270</v>
      </c>
    </row>
    <row r="71" spans="1:2" ht="93.65" customHeight="1">
      <c r="A71" s="237" t="str">
        <f ca="1">OFFSET(L!$C$1,MATCH("Instructions"&amp;ADDRESS(ROW(),COLUMN(),4),L!$A:$A,0)-1,SL,,)</f>
        <v>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1" s="100" t="s">
        <v>1276</v>
      </c>
    </row>
    <row r="72" spans="1:2" ht="155.5" customHeight="1">
      <c r="A72" s="237" t="str">
        <f ca="1">OFFSET(L!$C$1,MATCH("Instructions"&amp;ADDRESS(ROW(),COLUMN(),4),L!$A:$A,0)-1,SL,,)</f>
        <v>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v>
      </c>
      <c r="B72" s="100" t="s">
        <v>1274</v>
      </c>
    </row>
    <row r="73" spans="1:2" ht="75">
      <c r="A73" s="237"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項目</v>
      </c>
      <c r="C2" s="137" t="str">
        <f ca="1">OFFSET(L!$C$1,MATCH("Definitions"&amp;ADDRESS(ROW(),COLUMN(),4),L!$A:$A,0)-1,SL,,)</f>
        <v>定義</v>
      </c>
      <c r="D2" s="321"/>
      <c r="E2" s="101"/>
    </row>
    <row r="3" spans="1:5" ht="64" customHeight="1">
      <c r="A3" s="74"/>
      <c r="B3" s="63" t="str">
        <f ca="1">OFFSET(L!$C$1,MATCH("Definitions"&amp;ADDRESS(ROW(),COLUMN(),4),L!$A:$A,0)-1,SL,,)</f>
        <v>3TG</v>
      </c>
      <c r="C3" s="63" t="str">
        <f ca="1">OFFSET(L!$C$1,MATCH("Definitions"&amp;ADDRESS(ROW(),COLUMN(),4),L!$A:$A,0)-1,SL,,)</f>
        <v>タンタル、錫、タングステン、金</v>
      </c>
      <c r="D3" s="321"/>
      <c r="E3" s="100" t="s">
        <v>1278</v>
      </c>
    </row>
    <row r="4" spans="1:5" ht="63.75" customHeight="1">
      <c r="A4" s="74"/>
      <c r="B4" s="63" t="str">
        <f ca="1">OFFSET(L!$C$1,MATCH("Definitions"&amp;ADDRESS(ROW(),COLUMN(),4),L!$A:$A,0)-1,SL,,)</f>
        <v>回答責任者</v>
      </c>
      <c r="C4" s="63" t="str">
        <f ca="1">OFFSET(L!$C$1,MATCH("Definitions"&amp;ADDRESS(ROW(),COLUMN(),4),L!$A:$A,0)-1,SL,,)</f>
        <v>この欄は、申告内容の回答責任者を特定します。回答責任者は連絡先と異なる人でもかまいません。「同上」又は同様の表記は避けてください。</v>
      </c>
      <c r="D4" s="321"/>
      <c r="E4" s="100"/>
    </row>
    <row r="5" spans="1:5" ht="45">
      <c r="A5" s="74"/>
      <c r="B5" s="63" t="str">
        <f ca="1">OFFSET(L!$C$1,MATCH("Definitions"&amp;ADDRESS(ROW(),COLUMN(),4),L!$A:$A,0)-1,SL,,)</f>
        <v>紛争地域及び高リスク地域（CAHRA）</v>
      </c>
      <c r="C5" s="63" t="str">
        <f ca="1">OFFSET(L!$C$1,MATCH("Definitions"&amp;ADDRESS(ROW(),COLUMN(),4),L!$A:$A,0)-1,SL,,)</f>
        <v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v>
      </c>
      <c r="D5" s="321"/>
      <c r="E5" s="100"/>
    </row>
    <row r="6" spans="1:5" ht="151.4" customHeight="1">
      <c r="A6" s="74"/>
      <c r="B6" s="63" t="str">
        <f ca="1">OFFSET(L!$C$1,MATCH("Definitions"&amp;ADDRESS(ROW(),COLUMN(),4),L!$A:$A,0)-1,SL,,)</f>
        <v>紛争鉱物_x000D_
Conflict Mineral</v>
      </c>
      <c r="C6" s="63" t="str">
        <f ca="1">OFFSET(L!$C$1,MATCH("Definitions"&amp;ADDRESS(ROW(),COLUMN(),4),L!$A:$A,0)-1,SL,,)</f>
        <v>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v>
      </c>
      <c r="D6" s="321"/>
      <c r="E6" s="100" t="s">
        <v>1279</v>
      </c>
    </row>
    <row r="7" spans="1:5" ht="105.65" customHeight="1">
      <c r="A7" s="74"/>
      <c r="B7" s="63" t="str">
        <f ca="1">OFFSET(L!$C$1,MATCH("Definitions"&amp;ADDRESS(ROW(),COLUMN(),4),L!$A:$A,0)-1,SL,,)</f>
        <v>対象国</v>
      </c>
      <c r="C7" s="63" t="str">
        <f ca="1">OFFSET(L!$C$1,MATCH("Definitions"&amp;ADDRESS(ROW(),COLUMN(),4),L!$A:$A,0)-1,SL,,)</f>
        <v>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v>
      </c>
      <c r="D7" s="321"/>
      <c r="E7" s="100" t="s">
        <v>1279</v>
      </c>
    </row>
    <row r="8" spans="1:5" ht="135">
      <c r="A8" s="74"/>
      <c r="B8" s="63" t="str">
        <f ca="1">OFFSET(L!$C$1,MATCH("Definitions"&amp;ADDRESS(ROW(),COLUMN(),4),L!$A:$A,0)-1,SL,,)</f>
        <v>申告範囲又はクラス</v>
      </c>
      <c r="C8" s="63" t="str">
        <f ca="1">OFFSET(L!$C$1,MATCH("Definitions"&amp;ADDRESS(ROW(),COLUMN(),4),L!$A:$A,0)-1,SL,,)</f>
        <v>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v>
      </c>
      <c r="D8" s="321"/>
      <c r="E8" s="100" t="s">
        <v>1282</v>
      </c>
    </row>
    <row r="9" spans="1:5" ht="60">
      <c r="A9" s="74"/>
      <c r="B9" s="63" t="str">
        <f ca="1">OFFSET(L!$C$1,MATCH("Definitions"&amp;ADDRESS(ROW(),COLUMN(),4),L!$A:$A,0)-1,SL,,)</f>
        <v>ドッド・フランク・ウォール街改革及び消費者保護法（ドッド・フランク）_x000D_
Dodd-Frank</v>
      </c>
      <c r="C9" s="63" t="str">
        <f ca="1">OFFSET(L!$C$1,MATCH("Definitions"&amp;ADDRESS(ROW(),COLUMN(),4),L!$A:$A,0)-1,SL,,)</f>
        <v>2010年に制定された米国のドッド・フランク・ウォール街改革及び消費者保護に関する法「ドッド・フランク法」）の1502条 （http://www.sec.gov/about/laws/wallstreetreform-cpa.pdf）</v>
      </c>
      <c r="D9" s="321"/>
      <c r="E9" s="100" t="s">
        <v>1279</v>
      </c>
    </row>
    <row r="10" spans="1:5" ht="45">
      <c r="A10" s="74"/>
      <c r="B10" s="63" t="str">
        <f ca="1">OFFSET(L!$C$1,MATCH("Definitions"&amp;ADDRESS(ROW(),COLUMN(),4),L!$A:$A,0)-1,SL,,)</f>
        <v>コンゴ民主共和国（DRC）</v>
      </c>
      <c r="C10" s="63" t="str">
        <f ca="1">OFFSET(L!$C$1,MATCH("Definitions"&amp;ADDRESS(ROW(),COLUMN(),4),L!$A:$A,0)-1,SL,,)</f>
        <v>コンゴ民主共和国</v>
      </c>
      <c r="D10" s="321"/>
      <c r="E10" s="100" t="s">
        <v>1278</v>
      </c>
    </row>
    <row r="11" spans="1:5" ht="45" hidden="1">
      <c r="A11" s="74"/>
      <c r="B11" s="63" t="str">
        <f ca="1">OFFSET(L!$C$1,MATCH("Definitions"&amp;ADDRESS(ROW(),COLUMN(),4),L!$A:$A,0)-1,SL,,)</f>
        <v>DRCコンフリクトフリー_x000D_
DRC Conflict-Free</v>
      </c>
      <c r="C11" s="63" t="str">
        <f ca="1">OFFSET(L!$C$1,MATCH("Definitions"&amp;ADDRESS(ROW(),COLUMN(),4),L!$A:$A,0)-1,SL,,)</f>
        <v>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v>
      </c>
      <c r="D11" s="321"/>
      <c r="E11" s="100" t="s">
        <v>1278</v>
      </c>
    </row>
    <row r="12" spans="1:5" ht="45">
      <c r="A12" s="74"/>
      <c r="B12" s="63" t="str">
        <f ca="1">OFFSET(L!$C$1,MATCH("Definitions"&amp;ADDRESS(ROW(),COLUMN(),4),L!$A:$A,0)-1,SL,,)</f>
        <v>金精製業者（製錬業者）</v>
      </c>
      <c r="C12" s="63" t="str">
        <f ca="1">OFFSET(L!$C$1,MATCH("Definitions"&amp;ADDRESS(ROW(),COLUMN(),4),L!$A:$A,0)-1,SL,,)</f>
        <v>金精製業者とは、金及び純度の低い金含有物から純度99.5%以上の純金を生産する冶金業者である。この金属の詳しい説明は、次のRMAP監査手順を参照のこと。 https://www.responsiblemineralsinitiative.org/minerals-due-diligence/standards/</v>
      </c>
      <c r="D12" s="321"/>
      <c r="E12" s="100" t="s">
        <v>1278</v>
      </c>
    </row>
    <row r="13" spans="1:5" ht="107.25" customHeight="1">
      <c r="A13" s="74"/>
      <c r="B13" s="63" t="str">
        <f ca="1">OFFSET(L!$C$1,MATCH("Definitions"&amp;ADDRESS(ROW(),COLUMN(),4),L!$A:$A,0)-1,SL,,)</f>
        <v>独立民間監査会社</v>
      </c>
      <c r="C13" s="63" t="str">
        <f ca="1">OFFSET(L!$C$1,MATCH("Definitions"&amp;ADDRESS(ROW(),COLUMN(),4),L!$A:$A,0)-1,SL,,)</f>
        <v>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v>
      </c>
      <c r="D13" s="321"/>
      <c r="E13" s="100" t="s">
        <v>1280</v>
      </c>
    </row>
    <row r="14" spans="1:5" ht="195">
      <c r="A14" s="74"/>
      <c r="B14" s="63" t="str">
        <f ca="1">OFFSET(L!$C$1,MATCH("Definitions"&amp;ADDRESS(ROW(),COLUMN(),4),L!$A:$A,0)-1,SL,,)</f>
        <v>意図的な添加</v>
      </c>
      <c r="C14" s="63" t="str">
        <f ca="1">OFFSET(L!$C$1,MATCH("Definitions"&amp;ADDRESS(ROW(),COLUMN(),4),L!$A:$A,0)-1,SL,,)</f>
        <v>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v>
      </c>
      <c r="D14" s="321"/>
      <c r="E14" s="100" t="s">
        <v>1278</v>
      </c>
    </row>
    <row r="15" spans="1:5" ht="105">
      <c r="A15" s="74"/>
      <c r="B15" s="63" t="str">
        <f ca="1">OFFSET(L!$C$1,MATCH("Definitions"&amp;ADDRESS(ROW(),COLUMN(),4),L!$A:$A,0)-1,SL,,)</f>
        <v>IPC</v>
      </c>
      <c r="C15" s="63" t="str">
        <f ca="1">OFFSET(L!$C$1,MATCH("Definitions"&amp;ADDRESS(ROW(),COLUMN(),4),L!$A:$A,0)-1,SL,,)</f>
        <v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v>
      </c>
      <c r="D15" s="321"/>
      <c r="E15" s="100" t="s">
        <v>1278</v>
      </c>
    </row>
    <row r="16" spans="1:5" ht="45">
      <c r="A16" s="74"/>
      <c r="B16" s="63" t="str">
        <f ca="1">OFFSET(L!$C$1,MATCH("Definitions"&amp;ADDRESS(ROW(),COLUMN(),4),L!$A:$A,0)-1,SL,,)</f>
        <v>IPC-1755責任ある鉱物調達データ交換規格</v>
      </c>
      <c r="C16" s="63" t="str">
        <f ca="1">OFFSET(L!$C$1,MATCH("Definitions"&amp;ADDRESS(ROW(),COLUMN(),4),L!$A:$A,0)-1,SL,,)</f>
        <v>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v>
      </c>
      <c r="D16" s="321"/>
      <c r="E16" s="100" t="s">
        <v>1278</v>
      </c>
    </row>
    <row r="17" spans="1:5" ht="150">
      <c r="A17" s="74"/>
      <c r="B17" s="63" t="str">
        <f ca="1">OFFSET(L!$C$1,MATCH("Definitions"&amp;ADDRESS(ROW(),COLUMN(),4),L!$A:$A,0)-1,SL,,)</f>
        <v>製品の機能に必要</v>
      </c>
      <c r="C17" s="63" t="str">
        <f ca="1">OFFSET(L!$C$1,MATCH("Definitions"&amp;ADDRESS(ROW(),COLUMN(),4),L!$A:$A,0)-1,SL,,)</f>
        <v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v>
      </c>
      <c r="D17" s="321"/>
      <c r="E17" s="100" t="s">
        <v>1278</v>
      </c>
    </row>
    <row r="18" spans="1:5" ht="120">
      <c r="A18" s="74"/>
      <c r="B18" s="63" t="str">
        <f ca="1">OFFSET(L!$C$1,MATCH("Definitions"&amp;ADDRESS(ROW(),COLUMN(),4),L!$A:$A,0)-1,SL,,)</f>
        <v>製品の生産に必要</v>
      </c>
      <c r="C18" s="63" t="str">
        <f ca="1">OFFSET(L!$C$1,MATCH("Definitions"&amp;ADDRESS(ROW(),COLUMN(),4),L!$A:$A,0)-1,SL,,)</f>
        <v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v>
      </c>
      <c r="D18" s="321"/>
      <c r="E18" s="100" t="s">
        <v>1278</v>
      </c>
    </row>
    <row r="19" spans="1:5" ht="15">
      <c r="A19" s="74"/>
      <c r="B19" s="63" t="str">
        <f ca="1">OFFSET(L!$C$1,MATCH("Definitions"&amp;ADDRESS(ROW(),COLUMN(),4),L!$A:$A,0)-1,SL,,)</f>
        <v>経済協力開発機構（OECD）</v>
      </c>
      <c r="C19" s="63" t="str">
        <f ca="1">OFFSET(L!$C$1,MATCH("Definitions"&amp;ADDRESS(ROW(),COLUMN(),4),L!$A:$A,0)-1,SL,,)</f>
        <v>経済協力開発機構（Organization for Economic Co-operation and Development）</v>
      </c>
      <c r="D19" s="321"/>
      <c r="E19" s="100"/>
    </row>
    <row r="20" spans="1:5" ht="30">
      <c r="A20" s="74"/>
      <c r="B20" s="63" t="str">
        <f ca="1">OFFSET(L!$C$1,MATCH("Definitions"&amp;ADDRESS(ROW(),COLUMN(),4),L!$A:$A,0)-1,SL,,)</f>
        <v>製品</v>
      </c>
      <c r="C20" s="63" t="str">
        <f ca="1">OFFSET(L!$C$1,MATCH("Definitions"&amp;ADDRESS(ROW(),COLUMN(),4),L!$A:$A,0)-1,SL,,)</f>
        <v>企業の製品又は完成品とは、製造や生産の最終段階を終了し、流通又は顧客への販売が可能になっている材料や品目である。</v>
      </c>
      <c r="D20" s="321"/>
      <c r="E20" s="100"/>
    </row>
    <row r="21" spans="1:5" ht="30">
      <c r="A21" s="74"/>
      <c r="B21" s="63" t="str">
        <f ca="1">OFFSET(L!$C$1,MATCH("Definitions"&amp;ADDRESS(ROW(),COLUMN(),4),L!$A:$A,0)-1,SL,,)</f>
        <v>RBA</v>
      </c>
      <c r="C21" s="63" t="str">
        <f ca="1">OFFSET(L!$C$1,MATCH("Definitions"&amp;ADDRESS(ROW(),COLUMN(),4),L!$A:$A,0)-1,SL,,)</f>
        <v>レスポンシブル・ビジネス・アライアンス（Responsible Business Alliance）（www.responsiblebusiness.org）</v>
      </c>
      <c r="D21" s="321"/>
      <c r="E21" s="100"/>
    </row>
    <row r="22" spans="1:5" ht="106.5" customHeight="1">
      <c r="A22" s="74"/>
      <c r="B22" s="63" t="str">
        <f ca="1">OFFSET(L!$C$1,MATCH("Definitions"&amp;ADDRESS(ROW(),COLUMN(),4),L!$A:$A,0)-1,SL,,)</f>
        <v>再生利用品及びスクラップ起源_x000D_
Recycled and Scrap Sources</v>
      </c>
      <c r="C22" s="63"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v>
      </c>
      <c r="D22" s="321"/>
      <c r="E22" s="100"/>
    </row>
    <row r="23" spans="1:5" ht="60">
      <c r="A23" s="74"/>
      <c r="B23" s="63" t="str">
        <f ca="1">OFFSET(L!$C$1,MATCH("Definitions"&amp;ADDRESS(ROW(),COLUMN(),4),L!$A:$A,0)-1,SL,,)</f>
        <v>責任ある鉱物保証プロセス（RMAP）_x000D_
Responsible Minerals Assurance Process</v>
      </c>
      <c r="C23" s="63"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21"/>
      <c r="E23" s="100"/>
    </row>
    <row r="24" spans="1:5" ht="168" customHeight="1">
      <c r="A24" s="74"/>
      <c r="B24" s="63" t="str">
        <f ca="1">OFFSET(L!$C$1,MATCH("Definitions"&amp;ADDRESS(ROW(),COLUMN(),4),L!$A:$A,0)-1,SL,,)</f>
        <v>責任ある鉱物イニシアチブ（RMI）_x000D_
Responsible Minerals Initiative (RMI)</v>
      </c>
      <c r="C24" s="63" t="str">
        <f ca="1">OFFSET(L!$C$1,MATCH("Definitions"&amp;ADDRESS(ROW(),COLUMN(),4),L!$A:$A,0)-1,SL,,)</f>
        <v>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v>
      </c>
      <c r="D24" s="321"/>
      <c r="E24" s="100"/>
    </row>
    <row r="25" spans="1:5" ht="177.65" customHeight="1">
      <c r="A25" s="74"/>
      <c r="B25" s="63" t="str">
        <f ca="1">OFFSET(L!$C$1,MATCH("Definitions"&amp;ADDRESS(ROW(),COLUMN(),4),L!$A:$A,0)-1,SL,,)</f>
        <v xml:space="preserve">RMAP適合製錬業者リスト_x000D_
</v>
      </c>
      <c r="C25" s="63" t="str">
        <f ca="1">OFFSET(L!$C$1,MATCH("Definitions"&amp;ADDRESS(ROW(),COLUMN(),4),L!$A:$A,0)-1,SL,,)</f>
        <v>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v>
      </c>
      <c r="D25" s="321"/>
      <c r="E25" s="100" t="s">
        <v>1278</v>
      </c>
    </row>
    <row r="26" spans="1:5" ht="75">
      <c r="A26" s="74"/>
      <c r="B26" s="63" t="str">
        <f ca="1">OFFSET(L!$C$1,MATCH("Definitions"&amp;ADDRESS(ROW(),COLUMN(),4),L!$A:$A,0)-1,SL,,)</f>
        <v>米国証券取引委員会（SEC）</v>
      </c>
      <c r="C26" s="63" t="str">
        <f ca="1">OFFSET(L!$C$1,MATCH("Definitions"&amp;ADDRESS(ROW(),COLUMN(),4),L!$A:$A,0)-1,SL,,)</f>
        <v>米国証券取引委員会（U.S. Securities and Exchange Commision）（www.sec.gov）</v>
      </c>
      <c r="D26" s="321"/>
      <c r="E26" s="100" t="s">
        <v>1280</v>
      </c>
    </row>
    <row r="27" spans="1:5" ht="45">
      <c r="A27" s="74"/>
      <c r="B27" s="63" t="str">
        <f ca="1">OFFSET(L!$C$1,MATCH("Definitions"&amp;ADDRESS(ROW(),COLUMN(),4),L!$A:$A,0)-1,SL,,)</f>
        <v>製錬業者_x000D_
Smelter</v>
      </c>
      <c r="C27" s="63" t="str">
        <f ca="1">OFFSET(L!$C$1,MATCH("Definitions"&amp;ADDRESS(ROW(),COLUMN(),4),L!$A:$A,0)-1,SL,,)</f>
        <v>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v>
      </c>
      <c r="D27" s="321"/>
      <c r="E27" s="100" t="s">
        <v>1278</v>
      </c>
    </row>
    <row r="28" spans="1:5" ht="60">
      <c r="A28" s="74"/>
      <c r="B28" s="63" t="str">
        <f ca="1">OFFSET(L!$C$1,MATCH("Definitions"&amp;ADDRESS(ROW(),COLUMN(),4),L!$A:$A,0)-1,SL,,)</f>
        <v>製錬業者識別番号</v>
      </c>
      <c r="C28" s="63" t="str">
        <f ca="1">OFFSET(L!$C$1,MATCH("Definitions"&amp;ADDRESS(ROW(),COLUMN(),4),L!$A:$A,0)-1,SL,,)</f>
        <v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v>
      </c>
      <c r="D28" s="321"/>
      <c r="E28" s="100" t="s">
        <v>1279</v>
      </c>
    </row>
    <row r="29" spans="1:5" ht="90">
      <c r="A29" s="74"/>
      <c r="B29" s="63" t="str">
        <f ca="1">OFFSET(L!$C$1,MATCH("Definitions"&amp;ADDRESS(ROW(),COLUMN(),4),L!$A:$A,0)-1,SL,,)</f>
        <v>タンタル製錬業者_x000D_
Tantalum Smelter</v>
      </c>
      <c r="C29" s="63" t="str">
        <f ca="1">OFFSET(L!$C$1,MATCH("Definitions"&amp;ADDRESS(ROW(),COLUMN(),4),L!$A:$A,0)-1,SL,,)</f>
        <v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v>
      </c>
      <c r="D29" s="321"/>
      <c r="E29" s="100" t="s">
        <v>1280</v>
      </c>
    </row>
    <row r="30" spans="1:5" ht="135" customHeight="1">
      <c r="A30" s="74"/>
      <c r="B30" s="63" t="str">
        <f ca="1">OFFSET(L!$C$1,MATCH("Definitions"&amp;ADDRESS(ROW(),COLUMN(),4),L!$A:$A,0)-1,SL,,)</f>
        <v>錫製錬業者_x000D_
Tin Smelter</v>
      </c>
      <c r="C30" s="63" t="str">
        <f ca="1">OFFSET(L!$C$1,MATCH("Definitions"&amp;ADDRESS(ROW(),COLUMN(),4),L!$A:$A,0)-1,SL,,)</f>
        <v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v>
      </c>
      <c r="D30" s="321"/>
      <c r="E30" s="100" t="s">
        <v>1281</v>
      </c>
    </row>
    <row r="31" spans="1:5" ht="133" customHeight="1">
      <c r="A31" s="74"/>
      <c r="B31" s="63" t="str">
        <f ca="1">OFFSET(L!$C$1,MATCH("Definitions"&amp;ADDRESS(ROW(),COLUMN(),4),L!$A:$A,0)-1,SL,,)</f>
        <v>タングステン製錬業者_x000D_
Tungsten Smelter</v>
      </c>
      <c r="C31" s="63" t="str">
        <f ca="1">OFFSET(L!$C$1,MATCH("Definitions"&amp;ADDRESS(ROW(),COLUMN(),4),L!$A:$A,0)-1,SL,,)</f>
        <v>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9" zoomScale="60" zoomScaleNormal="60" zoomScalePageLayoutView="70" workbookViewId="0">
      <selection activeCell="G78" sqref="G7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14092</v>
      </c>
      <c r="E3" s="3"/>
      <c r="F3" s="370"/>
      <c r="G3" s="370"/>
      <c r="H3" s="370"/>
      <c r="I3" s="152"/>
      <c r="J3" s="138" t="s">
        <v>15733</v>
      </c>
      <c r="K3" s="36"/>
      <c r="L3" s="100"/>
      <c r="P3" s="45">
        <f>MATCH($D$3,LN,0)</f>
        <v>3</v>
      </c>
    </row>
    <row r="4" spans="1:34" ht="15">
      <c r="A4" s="34"/>
      <c r="B4" s="366" t="str">
        <f ca="1">OFFSET(L!$C$1,MATCH("Declaration"&amp;ADDRESS(ROW(),COLUMN(),4),L!$A:$A,0)-1,SL,,)</f>
        <v>この文書は製品に使用された錫、タンタル、タングステン、金の調達先情報を収集することを目的としています。</v>
      </c>
      <c r="C4" s="366"/>
      <c r="D4" s="366"/>
      <c r="E4" s="366"/>
      <c r="F4" s="366"/>
      <c r="G4" s="366"/>
      <c r="H4" s="366"/>
      <c r="I4" s="371" t="str">
        <f ca="1">OFFSET(L!$C$1,MATCH("Declaration"&amp;ADDRESS(ROW(),COLUMN(),4),L!$A:$A,0)-1,SL,,)</f>
        <v>利用規約へのリンク</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必須項目は（*）で表示。各質問の回答方法については、「指示」タブを参照してください。</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会社情報</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会社名(*):</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申告範囲又はクラス(*)：</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申告範囲の説明：</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会社固有の識別番号:</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会社固有の識別番号の発行元</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住所:</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連絡先担当者名(*)</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連絡先担当者の電子メール(*)</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連絡先担当者の電話番号(*)</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回答責任者名(*)：</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回答責任者の役職:</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回答責任者の電子メール(*):</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回答責任者の電話番号:</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 xml:space="preserve"> 記入日(*):</v>
      </c>
      <c r="C22" s="78"/>
      <c r="D22" s="384">
        <v>45841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上記の申告範囲にもとづいて、以下の1～8の質問にお答えください</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1）製品自体や製造過程で、3TGが意図的に添加又は使用されていますか？ （*）</v>
      </c>
      <c r="C25" s="17"/>
      <c r="D25" s="333" t="str">
        <f ca="1">OFFSET(L!$C$1,MATCH("Declaration"&amp;ADDRESS(ROW(),COLUMN(),4),L!$A:$A,0)-1,SL,,)</f>
        <v>回答</v>
      </c>
      <c r="E25" s="333"/>
      <c r="F25" s="18"/>
      <c r="G25" s="44" t="str">
        <f ca="1">OFFSET(L!$C$1,MATCH("Declaration"&amp;ADDRESS(ROW(),COLUMN(),4),L!$A:$A,0)-1,SL,,)</f>
        <v>備考</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タンタル</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錫</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タングステン</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2）3TGは製品に残留していますか？</v>
      </c>
      <c r="C31" s="10"/>
      <c r="D31" s="335" t="str">
        <f ca="1">D25</f>
        <v>回答</v>
      </c>
      <c r="E31" s="335"/>
      <c r="F31" s="18"/>
      <c r="G31" s="44" t="str">
        <f ca="1">G25</f>
        <v>備考</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タンタル</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錫</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タングステン</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3）貴社サプライチェーン内の製錬業者のいずれかが、対象国を3TGの原産地としていますか？（SEC用語。定義タブを参照）</v>
      </c>
      <c r="C37" s="10"/>
      <c r="D37" s="335" t="str">
        <f ca="1">D25</f>
        <v>回答</v>
      </c>
      <c r="E37" s="335"/>
      <c r="F37" s="18"/>
      <c r="G37" s="44" t="str">
        <f ca="1">G25</f>
        <v>備考</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タンタル</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錫</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タングステン</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4)貴社サプライチェーン内の製錬業者のいずれかが、紛争地域及び高リスク地域を3TGの原産地としていますか？</v>
      </c>
      <c r="C43" s="10"/>
      <c r="D43" s="335" t="str">
        <f ca="1">D25</f>
        <v>回答</v>
      </c>
      <c r="E43" s="335"/>
      <c r="F43" s="18"/>
      <c r="G43" s="44" t="str">
        <f ca="1">G25</f>
        <v>備考</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タンタル</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錫</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タングステン</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5)3TG（貴社の製品の機能性又は生産に必要なもの）は全て、再生利用品又はスクラップ起源から調達していますか？</v>
      </c>
      <c r="C49" s="10"/>
      <c r="D49" s="335" t="str">
        <f ca="1">D25</f>
        <v>回答</v>
      </c>
      <c r="E49" s="335"/>
      <c r="F49" s="18"/>
      <c r="G49" s="44" t="str">
        <f ca="1">G25</f>
        <v>備考</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タンタル</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錫</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タングステン</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6）サプライチェーン調査に回答した関連するサプライヤーは何パーセントですか？</v>
      </c>
      <c r="C55" s="10"/>
      <c r="D55" s="335" t="str">
        <f ca="1">D25</f>
        <v>回答</v>
      </c>
      <c r="E55" s="335"/>
      <c r="F55" s="18"/>
      <c r="G55" s="44" t="str">
        <f ca="1">G25</f>
        <v>備考</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タンタル</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錫</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タングステン</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7)貴社のサプライチェーンに3TGを供給する製錬業者を全て特定しましたか？</v>
      </c>
      <c r="C61" s="10"/>
      <c r="D61" s="335" t="str">
        <f ca="1">D25</f>
        <v>回答</v>
      </c>
      <c r="E61" s="335"/>
      <c r="F61" s="18"/>
      <c r="G61" s="44" t="str">
        <f ca="1">G25</f>
        <v>備考</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タンタル</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錫</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タングステン</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8)貴社は受領した該当する全ての製錬業者情報を、この申告で報告していますか？</v>
      </c>
      <c r="C67" s="10"/>
      <c r="D67" s="335" t="str">
        <f ca="1">D25</f>
        <v>回答</v>
      </c>
      <c r="E67" s="335"/>
      <c r="F67" s="18"/>
      <c r="G67" s="44" t="str">
        <f ca="1">G25</f>
        <v>備考</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タンタル</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錫</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タングステン</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会社レベルで以下の質問にお答えください</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質問</v>
      </c>
      <c r="C74" s="81"/>
      <c r="D74" s="333" t="str">
        <f ca="1">D25</f>
        <v>回答</v>
      </c>
      <c r="E74" s="333"/>
      <c r="F74" s="53"/>
      <c r="G74" s="333" t="str">
        <f ca="1">G25</f>
        <v>備考</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責任ある鉱物調達方針を確定しましたか？</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その責任ある鉱物調達方針は貴社のホームページで閲覧できますか？（回答が「はい」の場合、その方針が掲載されているURLをコメント欄に記入する）</v>
      </c>
      <c r="C77" s="57"/>
      <c r="D77" s="326" t="s">
        <v>475</v>
      </c>
      <c r="E77" s="327"/>
      <c r="F77" s="57"/>
      <c r="G77" s="354" t="s">
        <v>15823</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 xml:space="preserve">C.  貴社は直接サプライヤーに対し、独立民間監査会社の監査プログラムによりデュー・デリジェンス業務が認証された製錬業者から3TGを調達することを要求していますか？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責任ある鉱物調達のためのデュー・デリジェンス対策を実施していますか？</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E.貴社は、関連するサプライヤーの紛争鉱物調査を行っていますか？</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F.サプライヤーからのデュー・デリジェンス情報を、貴社の期待を基に検証していますか？</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貴社の検証プロセスには是正措置管理が含まれていますか？</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H.貴社は、紛争鉱物の開示情報を年1回提出する必要がありますか？</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3C5E5938-98F6-4560-ACDD-09DF62E9C471}"/>
    <hyperlink ref="D15" r:id="rId4" display="h.matsui@pp-evonik.com" xr:uid="{F2616B3D-F102-46EC-BE8E-1E30FF85B266}"/>
    <hyperlink ref="D16" r:id="rId5" xr:uid="{4DA84481-9917-4BD2-9721-014A2AEFC195}"/>
    <hyperlink ref="G77" r:id="rId6" xr:uid="{62617750-4E0C-4CD9-ADB3-9C92EBC93989}"/>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 xml:space="preserve">開始するには_x000D_
</v>
      </c>
      <c r="C2" s="172"/>
      <c r="D2" s="172"/>
      <c r="E2" s="172"/>
      <c r="F2" s="193"/>
      <c r="G2" s="193"/>
      <c r="H2" s="193"/>
      <c r="I2" s="194"/>
      <c r="J2" s="387" t="str">
        <f ca="1">OFFSET(L!$C$1,MATCH("Smelter List"&amp;ADDRESS(ROW(),COLUMN(),4),L!$A:$A,0)-1,SL,,)</f>
        <v>「RMAP適合製錬業者リスト」へのリンク</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製錬業者識別番号の入力列</v>
      </c>
      <c r="B4" s="216" t="str">
        <f ca="1">OFFSET(L!$C$1,MATCH("Smelter List"&amp;ADDRESS(ROW(),COLUMN(),4),L!$A:$A,0)-1,SL,,)</f>
        <v>金属 (*)</v>
      </c>
      <c r="C4" s="216" t="str">
        <f ca="1">OFFSET(L!$C$1,MATCH("Smelter List"&amp;ADDRESS(ROW(),COLUMN(),4),L!$A:$A,0)-1,SL,,)</f>
        <v>Smelter Look-Up（製錬所検索）（*）</v>
      </c>
      <c r="D4" s="216" t="str">
        <f ca="1">OFFSET(L!$C$1,MATCH("Smelter List"&amp;ADDRESS(ROW(),COLUMN(),4),L!$A:$A,0)-1,SL,,)</f>
        <v xml:space="preserve">_x000D_
製錬所名(1)_x000D_
</v>
      </c>
      <c r="E4" s="216" t="str">
        <f ca="1">OFFSET(L!$C$1,MATCH("Smelter List"&amp;ADDRESS(ROW(),COLUMN(),4),L!$A:$A,0)-1,SL,,)</f>
        <v>製錬業者所在地：国(*)</v>
      </c>
      <c r="F4" s="216" t="str">
        <f ca="1">OFFSET(L!$C$1,MATCH("Smelter List"&amp;ADDRESS(ROW(),COLUMN(),4),L!$A:$A,0)-1,SL,,)</f>
        <v>製錬業者識別番号</v>
      </c>
      <c r="G4" s="216" t="str">
        <f ca="1">OFFSET(L!$C$1,MATCH("Smelter List"&amp;ADDRESS(ROW(),COLUMN(),4),L!$A:$A,0)-1,SL,,)</f>
        <v>製錬業者識別番号の発行元</v>
      </c>
      <c r="H4" s="144" t="str">
        <f ca="1">OFFSET(L!$C$1,MATCH("Smelter List"&amp;ADDRESS(ROW(),COLUMN(),4),L!$A:$A,0)-1,SL,,)</f>
        <v>製錬業者所在地：番地</v>
      </c>
      <c r="I4" s="144" t="str">
        <f ca="1">OFFSET(L!$C$1,MATCH("Smelter List"&amp;ADDRESS(ROW(),COLUMN(),4),L!$A:$A,0)-1,SL,,)</f>
        <v>製錬業者所在地：市</v>
      </c>
      <c r="J4" s="144" t="str">
        <f ca="1">OFFSET(L!$C$1,MATCH("Smelter List"&amp;ADDRESS(ROW(),COLUMN(),4),L!$A:$A,0)-1,SL,,)</f>
        <v>製錬施設所在地：州／県</v>
      </c>
      <c r="K4" s="144" t="str">
        <f ca="1">OFFSET(L!$C$1,MATCH("Smelter List"&amp;ADDRESS(ROW(),COLUMN(),4),L!$A:$A,0)-1,SL,,)</f>
        <v>製錬業者連絡先担当者名</v>
      </c>
      <c r="L4" s="144" t="str">
        <f ca="1">OFFSET(L!$C$1,MATCH("Smelter List"&amp;ADDRESS(ROW(),COLUMN(),4),L!$A:$A,0)-1,SL,,)</f>
        <v>製錬業者連絡先電子メール</v>
      </c>
      <c r="M4" s="144" t="str">
        <f ca="1">OFFSET(L!$C$1,MATCH("Smelter List"&amp;ADDRESS(ROW(),COLUMN(),4),L!$A:$A,0)-1,SL,,)</f>
        <v>今後の対策案</v>
      </c>
      <c r="N4" s="144" t="str">
        <f ca="1">OFFSET(L!$C$1,MATCH("Smelter List"&amp;ADDRESS(ROW(),COLUMN(),4),L!$A:$A,0)-1,SL,,)</f>
        <v>鉱山名を記入。再生利用品又はスクラップを調達した場合は「再生利用品」 又は「スクラップ」と記入</v>
      </c>
      <c r="O4" s="144" t="str">
        <f ca="1">OFFSET(L!$C$1,MATCH("Smelter List"&amp;ADDRESS(ROW(),COLUMN(),4),L!$A:$A,0)-1,SL,,)</f>
        <v>鉱山の所在地（国）を記入。再生利用品又はスクラップを調達した場合は「再生利用品」 又は「スクラップ」と記入</v>
      </c>
      <c r="P4" s="144" t="str">
        <f ca="1">OFFSET(L!$C$1,MATCH("Smelter List"&amp;ADDRESS(ROW(),COLUMN(),4),L!$A:$A,0)-1,SL,,)</f>
        <v>製錬業者の材料はすべて再生利用品又はスクラップ起源から調達されていますか？</v>
      </c>
      <c r="Q4" s="145" t="str">
        <f ca="1">OFFSET(L!$C$1,MATCH("Smelter List"&amp;ADDRESS(ROW(),COLUMN(),4),L!$A:$A,0)-1,SL,,)</f>
        <v>備考</v>
      </c>
      <c r="R4" s="216" t="s">
        <v>12367</v>
      </c>
      <c r="S4" s="216" t="s">
        <v>12350</v>
      </c>
      <c r="T4" s="216" t="s">
        <v>12351</v>
      </c>
      <c r="U4" s="200"/>
      <c r="W4" s="159" t="s">
        <v>1290</v>
      </c>
      <c r="X4" s="159" t="s">
        <v>912</v>
      </c>
      <c r="AH4" s="145" t="s">
        <v>477</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59C37D0-A862-435B-ABFA-E465FF711493}"/>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27">
      <c r="A1" s="392" t="str">
        <f ca="1">OFFSET(L!$C$1,MATCH("Checker"&amp;ADDRESS(ROW(),COLUMN(),4),L!$A:$A,0)-1,SL,,)</f>
        <v>顧客に書式を提出する前に、赤で表示されている必須項目について、すべて記入されているかを確認ください。</v>
      </c>
      <c r="B1" s="392"/>
      <c r="C1" s="392"/>
      <c r="D1" s="119" t="str">
        <f ca="1">OFFSET(L!$C$1,MATCH("Checker"&amp;ADDRESS(ROW(),COLUMN(),4),L!$A:$A,0)-1,SL,,)</f>
        <v>未記入の必須項目があります</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必須項目</v>
      </c>
      <c r="B3" s="68" t="str">
        <f ca="1">OFFSET(L!$C$1,MATCH("Checker"&amp;ADDRESS(ROW(),COLUMN(),4),L!$A:$A,0)-1,SL,,)</f>
        <v>回答</v>
      </c>
      <c r="C3" s="68" t="str">
        <f ca="1">OFFSET(L!$C$1,MATCH("Checker"&amp;ADDRESS(ROW(),COLUMN(),4),L!$A:$A,0)-1,SL,,)</f>
        <v>注</v>
      </c>
      <c r="D3" s="68" t="str">
        <f ca="1">OFFSET(L!$C$1,MATCH("Checker"&amp;ADDRESS(ROW(),COLUMN(),4),L!$A:$A,0)-1,SL,,)</f>
        <v>該当箇所へのリンク</v>
      </c>
      <c r="F3" s="69" t="s">
        <v>512</v>
      </c>
      <c r="G3" s="19" t="s">
        <v>511</v>
      </c>
      <c r="H3" s="19" t="s">
        <v>513</v>
      </c>
      <c r="I3" s="19" t="s">
        <v>1283</v>
      </c>
      <c r="J3" s="19" t="s">
        <v>1284</v>
      </c>
    </row>
    <row r="4" spans="1:10" ht="41">
      <c r="A4" s="90" t="str">
        <f ca="1">Declaration!B8</f>
        <v>会社名(*):</v>
      </c>
      <c r="B4" s="89" t="str">
        <f>Declaration!D8</f>
        <v>ポリプラ・エボニック株式会社</v>
      </c>
      <c r="C4" s="89" t="str">
        <f t="shared" ref="C4" ca="1" si="0">IF(H4=1,J4,I4)</f>
        <v>記入</v>
      </c>
      <c r="D4" s="95" t="str">
        <f>IF(H4=1,"Click here to enter Company Name","")</f>
        <v/>
      </c>
      <c r="E4" s="20" t="s">
        <v>1273</v>
      </c>
      <c r="F4" s="93">
        <v>1</v>
      </c>
      <c r="G4" s="70">
        <f t="shared" ref="G4" si="1">IF(B4=0,1,0)</f>
        <v>0</v>
      </c>
      <c r="H4" s="71">
        <f>F4*G4</f>
        <v>0</v>
      </c>
      <c r="I4" s="147" t="str">
        <f ca="1">OFFSET(L!$C$1,MATCH("Checker"&amp;"Comp",L!$A:$A,0)-1,SL,,)</f>
        <v>記入</v>
      </c>
      <c r="J4" s="148" t="str">
        <f ca="1">OFFSET(L!$C$1,MATCH("Checker"&amp;ADDRESS(ROW(),COLUMN(),4),L!$A:$A,0)-1,SL,,)</f>
        <v>「申告」タブのD8セルに御社名を記入してください</v>
      </c>
    </row>
    <row r="5" spans="1:10" ht="41">
      <c r="A5" s="90" t="str">
        <f ca="1">Declaration!B9</f>
        <v>申告範囲又はクラス(*)：</v>
      </c>
      <c r="B5" s="89" t="str">
        <f>Declaration!D9</f>
        <v>A. Company</v>
      </c>
      <c r="C5" s="89" t="str">
        <f ca="1">IF(H5=1,J5,I5)</f>
        <v>記入</v>
      </c>
      <c r="D5" s="95" t="str">
        <f>IF(H5=1,"Click here to enter Declaration Scope","")</f>
        <v/>
      </c>
      <c r="E5" s="20" t="s">
        <v>1273</v>
      </c>
      <c r="F5" s="93">
        <v>1</v>
      </c>
      <c r="G5" s="70">
        <f>IF(B5=0,1,0)</f>
        <v>0</v>
      </c>
      <c r="H5" s="71">
        <f t="shared" ref="H5" si="2">F5*G5</f>
        <v>0</v>
      </c>
      <c r="I5" s="147" t="str">
        <f ca="1">OFFSET(L!$C$1,MATCH("Checker"&amp;"Comp",L!$A:$A,0)-1,SL,,)</f>
        <v>記入</v>
      </c>
      <c r="J5" s="148" t="str">
        <f ca="1">OFFSET(L!$C$1,MATCH("Checker"&amp;ADDRESS(ROW(),COLUMN(),4),L!$A:$A,0)-1,SL,,)</f>
        <v>「申告」タブのD9セルで申告範囲を選択してください</v>
      </c>
    </row>
    <row r="6" spans="1:10" ht="41">
      <c r="A6" s="90" t="str">
        <f ca="1">Declaration!B10</f>
        <v>申告範囲の説明：</v>
      </c>
      <c r="B6" s="89">
        <f>Declaration!D10</f>
        <v>0</v>
      </c>
      <c r="C6" s="89" t="str">
        <f ca="1">IF(H6=1,J6,I6)</f>
        <v>記入</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記入</v>
      </c>
      <c r="J6" s="19" t="str">
        <f ca="1">OFFSET(L!$C$1,MATCH("Checker"&amp;ADDRESS(ROW(),COLUMN(),4),L!$A:$A,0)-1,SL,,)</f>
        <v>「申告」タブのD10セルに範囲内容を記入してください</v>
      </c>
    </row>
    <row r="7" spans="1:10" ht="41">
      <c r="A7" s="90" t="str">
        <f ca="1">Declaration!B15</f>
        <v>連絡先担当者名(*)</v>
      </c>
      <c r="B7" s="89" t="str">
        <f>Declaration!D15</f>
        <v>西 芳夫</v>
      </c>
      <c r="C7" s="89" t="str">
        <f ca="1">IF(H7=1,J7,I7)</f>
        <v>記入</v>
      </c>
      <c r="D7" s="95" t="str">
        <f>IF(H7=1,"Click here to enter Contact Name","")</f>
        <v/>
      </c>
      <c r="E7" s="20" t="s">
        <v>1273</v>
      </c>
      <c r="F7" s="93">
        <v>1</v>
      </c>
      <c r="G7" s="70">
        <f>IF(B7=0,1,0)</f>
        <v>0</v>
      </c>
      <c r="H7" s="71">
        <f t="shared" si="3"/>
        <v>0</v>
      </c>
      <c r="I7" s="147" t="str">
        <f ca="1">OFFSET(L!$C$1,MATCH("Checker"&amp;"Comp",L!$A:$A,0)-1,SL,,)</f>
        <v>記入</v>
      </c>
      <c r="J7" s="19" t="str">
        <f ca="1">OFFSET(L!$C$1,MATCH("Checker"&amp;ADDRESS(ROW(),COLUMN(),4),L!$A:$A,0)-1,SL,,)</f>
        <v>「申告」タブのD15セルに連絡先担当者名を記入してください</v>
      </c>
    </row>
    <row r="8" spans="1:10" ht="41">
      <c r="A8" s="90" t="str">
        <f ca="1">Declaration!B16</f>
        <v>連絡先担当者の電子メール(*)</v>
      </c>
      <c r="B8" s="89" t="str">
        <f>Declaration!D16</f>
        <v>yo.nishi@pp-evonik.com</v>
      </c>
      <c r="C8" s="89" t="str">
        <f ca="1">IF(H8=1,J8,I8)</f>
        <v>記入</v>
      </c>
      <c r="D8" s="95" t="str">
        <f>IF(H8=1,"Click here to enter Email-Contact","")</f>
        <v/>
      </c>
      <c r="E8" s="20" t="s">
        <v>1273</v>
      </c>
      <c r="F8" s="93">
        <v>1</v>
      </c>
      <c r="G8" s="70">
        <f>IF(ISNUMBER(SEARCH("@",B8)),0,1)</f>
        <v>0</v>
      </c>
      <c r="H8" s="71">
        <f t="shared" si="3"/>
        <v>0</v>
      </c>
      <c r="I8" s="147" t="str">
        <f ca="1">OFFSET(L!$C$1,MATCH("Checker"&amp;"Comp",L!$A:$A,0)-1,SL,,)</f>
        <v>記入</v>
      </c>
      <c r="J8" s="19" t="str">
        <f ca="1">OFFSET(L!$C$1,MATCH("Checker"&amp;ADDRESS(ROW(),COLUMN(),4),L!$A:$A,0)-1,SL,,)</f>
        <v>「申告」タブのD16セルに連絡先担当者の有効な電子メールを記入してください</v>
      </c>
    </row>
    <row r="9" spans="1:10" ht="41">
      <c r="A9" s="90" t="str">
        <f ca="1">Declaration!B17</f>
        <v>連絡先担当者の電話番号(*)</v>
      </c>
      <c r="B9" s="273" t="str">
        <f>Declaration!D17</f>
        <v>079-273-4965</v>
      </c>
      <c r="C9" s="89" t="str">
        <f ca="1">IF(H9=1,J9,I9)</f>
        <v>記入</v>
      </c>
      <c r="D9" s="95" t="str">
        <f>IF(H9=1,"Click here to enter Phone-Contact","")</f>
        <v/>
      </c>
      <c r="E9" s="20" t="s">
        <v>1273</v>
      </c>
      <c r="F9" s="93">
        <v>1</v>
      </c>
      <c r="G9" s="70">
        <f>IF(B9=0,1,0)</f>
        <v>0</v>
      </c>
      <c r="H9" s="71">
        <f t="shared" si="3"/>
        <v>0</v>
      </c>
      <c r="I9" s="147" t="str">
        <f ca="1">OFFSET(L!$C$1,MATCH("Checker"&amp;"Comp",L!$A:$A,0)-1,SL,,)</f>
        <v>記入</v>
      </c>
      <c r="J9" s="19" t="str">
        <f ca="1">OFFSET(L!$C$1,MATCH("Checker"&amp;ADDRESS(ROW(),COLUMN(),4),L!$A:$A,0)-1,SL,,)</f>
        <v>「申告」タブのD17セルに連絡先担当者の電話番号を記入してください</v>
      </c>
    </row>
    <row r="10" spans="1:10" ht="41">
      <c r="A10" s="90" t="str">
        <f ca="1">Declaration!B18</f>
        <v>回答責任者名(*)：</v>
      </c>
      <c r="B10" s="89" t="str">
        <f>Declaration!D18</f>
        <v>西 芳夫</v>
      </c>
      <c r="C10" s="89" t="str">
        <f t="shared" ref="C10" ca="1" si="4">IF(H10=1,J10,I10)</f>
        <v>記入</v>
      </c>
      <c r="D10" s="95" t="str">
        <f>IF(H10=1,"Click here to enter an Authorized Company Representative's name","")</f>
        <v/>
      </c>
      <c r="E10" s="20" t="s">
        <v>1273</v>
      </c>
      <c r="F10" s="93">
        <v>1</v>
      </c>
      <c r="G10" s="70">
        <f t="shared" ref="G10" si="5">IF(B10=0,1,0)</f>
        <v>0</v>
      </c>
      <c r="H10" s="71">
        <f t="shared" si="3"/>
        <v>0</v>
      </c>
      <c r="I10" s="147" t="str">
        <f ca="1">OFFSET(L!$C$1,MATCH("Checker"&amp;"Comp",L!$A:$A,0)-1,SL,,)</f>
        <v>記入</v>
      </c>
      <c r="J10" s="19" t="str">
        <f ca="1">OFFSET(L!$C$1,MATCH("Checker"&amp;ADDRESS(ROW(),COLUMN(),4),L!$A:$A,0)-1,SL,,)</f>
        <v>「申告」タブのD18セルに会社から正式に認められた代表者の連絡先担当者名を記入してください</v>
      </c>
    </row>
    <row r="11" spans="1:10" ht="41">
      <c r="A11" s="90" t="str">
        <f ca="1">Declaration!B20</f>
        <v>回答責任者の電子メール(*):</v>
      </c>
      <c r="B11" s="89" t="str">
        <f>Declaration!D20</f>
        <v>yo.nishi@pp-evonik.com</v>
      </c>
      <c r="C11" s="89" t="str">
        <f ca="1">IF(H11=1,J11,I11)</f>
        <v>記入</v>
      </c>
      <c r="D11" s="95" t="str">
        <f>IF(H11=1,"Click here to enter Representative's email","")</f>
        <v/>
      </c>
      <c r="E11" s="20" t="s">
        <v>1273</v>
      </c>
      <c r="F11" s="93">
        <v>1</v>
      </c>
      <c r="G11" s="70">
        <f>IF(ISNUMBER(SEARCH("@",B11)),0,1)</f>
        <v>0</v>
      </c>
      <c r="H11" s="71">
        <f t="shared" si="3"/>
        <v>0</v>
      </c>
      <c r="I11" s="147" t="str">
        <f ca="1">OFFSET(L!$C$1,MATCH("Checker"&amp;"Comp",L!$A:$A,0)-1,SL,,)</f>
        <v>記入</v>
      </c>
      <c r="J11" s="19" t="str">
        <f ca="1">OFFSET(L!$C$1,MATCH("Checker"&amp;ADDRESS(ROW(),COLUMN(),4),L!$A:$A,0)-1,SL,,)</f>
        <v>「申告」タブのD20セルに会社から正式に認められた代表者の有効な電子メールを記入してください</v>
      </c>
    </row>
    <row r="12" spans="1:10" ht="41">
      <c r="A12" s="90" t="str">
        <f ca="1">Declaration!B22</f>
        <v xml:space="preserve"> 記入日(*):</v>
      </c>
      <c r="B12" s="91">
        <f>Declaration!D22</f>
        <v>45841</v>
      </c>
      <c r="C12" s="89" t="str">
        <f ca="1">IF(H12=1,J12,I12)</f>
        <v>記入</v>
      </c>
      <c r="D12" s="95" t="str">
        <f>IF(H12=1,"Click here to enter Date of Completion","")</f>
        <v/>
      </c>
      <c r="E12" s="20" t="s">
        <v>1273</v>
      </c>
      <c r="F12" s="93">
        <v>1</v>
      </c>
      <c r="G12" s="70">
        <f>IF(B12=0,1,0)</f>
        <v>0</v>
      </c>
      <c r="H12" s="71">
        <f t="shared" si="3"/>
        <v>0</v>
      </c>
      <c r="I12" s="147" t="str">
        <f ca="1">OFFSET(L!$C$1,MATCH("Checker"&amp;"Comp",L!$A:$A,0)-1,SL,,)</f>
        <v>記入</v>
      </c>
      <c r="J12" s="19" t="str">
        <f ca="1">OFFSET(L!$C$1,MATCH("Checker"&amp;ADDRESS(ROW(),COLUMN(),4),L!$A:$A,0)-1,SL,,)</f>
        <v>「申告」タブのD22セルに書式への記入日を記入してください</v>
      </c>
    </row>
    <row r="13" spans="1:10" ht="67.5">
      <c r="A13" s="89" t="str">
        <f ca="1">Declaration!B25</f>
        <v>1）製品自体や製造過程で、3TGが意図的に添加又は使用されていますか？ （*）</v>
      </c>
      <c r="B13" s="92"/>
      <c r="C13" s="92"/>
      <c r="D13" s="96"/>
      <c r="E13" s="20" t="s">
        <v>783</v>
      </c>
      <c r="F13" s="93"/>
      <c r="H13" s="19">
        <f t="shared" si="3"/>
        <v>0</v>
      </c>
    </row>
    <row r="14" spans="1:10" ht="27.5">
      <c r="A14" s="90" t="str">
        <f ca="1">Declaration!B26</f>
        <v>タンタル</v>
      </c>
      <c r="B14" s="89" t="str">
        <f>Declaration!D26</f>
        <v>No</v>
      </c>
      <c r="C14" s="89" t="str">
        <f ca="1">IF(H14=1,J14,I14)</f>
        <v>記入</v>
      </c>
      <c r="D14" s="95" t="str">
        <f>IF(H14=1,"Click here to answer question 1 for Tantalum","")</f>
        <v/>
      </c>
      <c r="E14" s="20" t="s">
        <v>779</v>
      </c>
      <c r="F14" s="93">
        <v>1</v>
      </c>
      <c r="G14" s="70">
        <f>IF(B14=0,1,0)</f>
        <v>0</v>
      </c>
      <c r="H14" s="71">
        <f t="shared" si="3"/>
        <v>0</v>
      </c>
      <c r="I14" s="147" t="str">
        <f ca="1">OFFSET(L!$C$1,MATCH("Checker"&amp;"Comp",L!$A:$A,0)-1,SL,,)</f>
        <v>記入</v>
      </c>
      <c r="J14" s="148" t="str">
        <f ca="1">OFFSET(L!$C$1,MATCH("Checker"&amp;ADDRESS(ROW(),COLUMN(),4),L!$A:$A,0)-1,SL,,)</f>
        <v>タンタルが御社製品に意図的に付加された場合は「申告」タブのD26セルに申告してください</v>
      </c>
    </row>
    <row r="15" spans="1:10" ht="41">
      <c r="A15" s="90" t="str">
        <f ca="1">Declaration!B27</f>
        <v>錫</v>
      </c>
      <c r="B15" s="89" t="str">
        <f>Declaration!D27</f>
        <v>No</v>
      </c>
      <c r="C15" s="89" t="str">
        <f ca="1">IF(H15=1,J15,I15)</f>
        <v>記入</v>
      </c>
      <c r="D15" s="95" t="str">
        <f>IF(H15=1,"Click here to answer question 1 for Tin","")</f>
        <v/>
      </c>
      <c r="E15" s="20" t="s">
        <v>780</v>
      </c>
      <c r="F15" s="93">
        <v>1</v>
      </c>
      <c r="G15" s="70">
        <f>IF(B15=0,1,0)</f>
        <v>0</v>
      </c>
      <c r="H15" s="71">
        <f t="shared" si="3"/>
        <v>0</v>
      </c>
      <c r="I15" s="147" t="str">
        <f ca="1">OFFSET(L!$C$1,MATCH("Checker"&amp;"Comp",L!$A:$A,0)-1,SL,,)</f>
        <v>記入</v>
      </c>
      <c r="J15" s="148" t="str">
        <f ca="1">OFFSET(L!$C$1,MATCH("Checker"&amp;ADDRESS(ROW(),COLUMN(),4),L!$A:$A,0)-1,SL,,)</f>
        <v>錫が御社製品に意図的に付加された場合は「申告」タブのD27セルに申告してください</v>
      </c>
    </row>
    <row r="16" spans="1:10" ht="41">
      <c r="A16" s="90" t="str">
        <f ca="1">Declaration!B28</f>
        <v>金</v>
      </c>
      <c r="B16" s="89" t="str">
        <f>Declaration!D28</f>
        <v>No</v>
      </c>
      <c r="C16" s="89" t="str">
        <f ca="1">IF(H16=1,J16,I16)</f>
        <v>記入</v>
      </c>
      <c r="D16" s="95" t="str">
        <f>IF(H16=1,"Click here to answer question 1 for Gold","")</f>
        <v/>
      </c>
      <c r="E16" s="20" t="s">
        <v>780</v>
      </c>
      <c r="F16" s="93">
        <v>1</v>
      </c>
      <c r="G16" s="70">
        <f>IF(B16=0,1,0)</f>
        <v>0</v>
      </c>
      <c r="H16" s="71">
        <f t="shared" si="3"/>
        <v>0</v>
      </c>
      <c r="I16" s="147" t="str">
        <f ca="1">OFFSET(L!$C$1,MATCH("Checker"&amp;"Comp",L!$A:$A,0)-1,SL,,)</f>
        <v>記入</v>
      </c>
      <c r="J16" s="148" t="str">
        <f ca="1">OFFSET(L!$C$1,MATCH("Checker"&amp;ADDRESS(ROW(),COLUMN(),4),L!$A:$A,0)-1,SL,,)</f>
        <v>金が御社製品に意図的に付加された場合は「申告」タブのD28セルに申告してください</v>
      </c>
    </row>
    <row r="17" spans="1:10" ht="41">
      <c r="A17" s="90" t="str">
        <f ca="1">Declaration!B29</f>
        <v>タングステン</v>
      </c>
      <c r="B17" s="89" t="str">
        <f>Declaration!D29</f>
        <v>No</v>
      </c>
      <c r="C17" s="89" t="str">
        <f ca="1">IF(H17=1,J17,I17)</f>
        <v>記入</v>
      </c>
      <c r="D17" s="95" t="str">
        <f>IF(H17=1,"Click here to answer question 1 for Tungsten","")</f>
        <v/>
      </c>
      <c r="E17" s="20" t="s">
        <v>780</v>
      </c>
      <c r="F17" s="93">
        <v>1</v>
      </c>
      <c r="G17" s="70">
        <f>IF(B17=0,1,0)</f>
        <v>0</v>
      </c>
      <c r="H17" s="71">
        <f t="shared" si="3"/>
        <v>0</v>
      </c>
      <c r="I17" s="147" t="str">
        <f ca="1">OFFSET(L!$C$1,MATCH("Checker"&amp;"Comp",L!$A:$A,0)-1,SL,,)</f>
        <v>記入</v>
      </c>
      <c r="J17" s="148" t="str">
        <f ca="1">OFFSET(L!$C$1,MATCH("Checker"&amp;ADDRESS(ROW(),COLUMN(),4),L!$A:$A,0)-1,SL,,)</f>
        <v>タングステンが御社製品に意図的に付加された場合は「申告」タブのD29セルに申告してください</v>
      </c>
    </row>
    <row r="18" spans="1:10" ht="54">
      <c r="A18" s="89" t="str">
        <f ca="1">Declaration!B31</f>
        <v>2）3TGは製品に残留していますか？</v>
      </c>
      <c r="B18" s="92"/>
      <c r="C18" s="92"/>
      <c r="D18" s="96"/>
      <c r="E18" s="20" t="s">
        <v>781</v>
      </c>
      <c r="F18" s="93"/>
      <c r="J18" s="148"/>
    </row>
    <row r="19" spans="1:10" ht="41">
      <c r="A19" s="90" t="str">
        <f ca="1">Declaration!B32</f>
        <v>タンタル</v>
      </c>
      <c r="B19" s="89">
        <f>IF($B$14="Yes",Declaration!D32,0)</f>
        <v>0</v>
      </c>
      <c r="C19" s="89" t="str">
        <f ca="1">IF(H19=1,J19,I19)</f>
        <v>記入</v>
      </c>
      <c r="D19" s="97" t="str">
        <f>IF(H19=1,"Click here to answer question 2 for Tantalum","")</f>
        <v/>
      </c>
      <c r="E19" s="20" t="s">
        <v>780</v>
      </c>
      <c r="F19" s="94">
        <f>IF(B$14="No",0,1)</f>
        <v>0</v>
      </c>
      <c r="G19" s="70">
        <f>IF(B19=0,1,0)</f>
        <v>1</v>
      </c>
      <c r="H19" s="71">
        <f>F19*G19</f>
        <v>0</v>
      </c>
      <c r="I19" s="147" t="str">
        <f ca="1">OFFSET(L!$C$1,MATCH("Checker"&amp;"Comp",L!$A:$A,0)-1,SL,,)</f>
        <v>記入</v>
      </c>
      <c r="J19" s="148" t="str">
        <f ca="1">OFFSET(L!$C$1,MATCH("Checker"&amp;ADDRESS(ROW(),COLUMN(),4),L!$A:$A,0)-1,SL,,)</f>
        <v>タンタルが御社製品の生産に必要であり申告された完成品に含有されている場合は、「申告」タブのD32セルに申告してください</v>
      </c>
    </row>
    <row r="20" spans="1:10" ht="41">
      <c r="A20" s="90" t="str">
        <f ca="1">Declaration!B33</f>
        <v>錫</v>
      </c>
      <c r="B20" s="89">
        <f>IF($B$15="Yes",Declaration!D33,0)</f>
        <v>0</v>
      </c>
      <c r="C20" s="89" t="str">
        <f ca="1">IF(H20=1,J20,I20)</f>
        <v>記入</v>
      </c>
      <c r="D20" s="97" t="str">
        <f>IF(H20=1,"Click here to answer question 2 for Tin","")</f>
        <v/>
      </c>
      <c r="E20" s="20" t="s">
        <v>780</v>
      </c>
      <c r="F20" s="94">
        <f>IF(B$15="No",0,1)</f>
        <v>0</v>
      </c>
      <c r="G20" s="70">
        <f>IF(B20=0,1,0)</f>
        <v>1</v>
      </c>
      <c r="H20" s="71">
        <f>F20*G20</f>
        <v>0</v>
      </c>
      <c r="I20" s="147" t="str">
        <f ca="1">OFFSET(L!$C$1,MATCH("Checker"&amp;"Comp",L!$A:$A,0)-1,SL,,)</f>
        <v>記入</v>
      </c>
      <c r="J20" s="148" t="str">
        <f ca="1">OFFSET(L!$C$1,MATCH("Checker"&amp;ADDRESS(ROW(),COLUMN(),4),L!$A:$A,0)-1,SL,,)</f>
        <v>錫が御社製品の生産に必要であり申告された完成品に含有されている場合は、「申告」タブのD33セルに申告してください</v>
      </c>
    </row>
    <row r="21" spans="1:10" ht="41">
      <c r="A21" s="90" t="str">
        <f ca="1">Declaration!B34</f>
        <v>金</v>
      </c>
      <c r="B21" s="89">
        <f>IF($B$16="Yes",Declaration!D34,0)</f>
        <v>0</v>
      </c>
      <c r="C21" s="89" t="str">
        <f ca="1">IF(H21=1,J21,I21)</f>
        <v>記入</v>
      </c>
      <c r="D21" s="97" t="str">
        <f>IF(H21=1,"Click here to answer question 2 for Gold","")</f>
        <v/>
      </c>
      <c r="E21" s="20" t="s">
        <v>780</v>
      </c>
      <c r="F21" s="94">
        <f>IF(B$16="No",0,1)</f>
        <v>0</v>
      </c>
      <c r="G21" s="70">
        <f>IF(B21=0,1,0)</f>
        <v>1</v>
      </c>
      <c r="H21" s="71">
        <f>F21*G21</f>
        <v>0</v>
      </c>
      <c r="I21" s="147" t="str">
        <f ca="1">OFFSET(L!$C$1,MATCH("Checker"&amp;"Comp",L!$A:$A,0)-1,SL,,)</f>
        <v>記入</v>
      </c>
      <c r="J21" s="148" t="str">
        <f ca="1">OFFSET(L!$C$1,MATCH("Checker"&amp;ADDRESS(ROW(),COLUMN(),4),L!$A:$A,0)-1,SL,,)</f>
        <v>金が御社製品の生産に必要であり申告された完成品に含有されている場合は、「申告」タブのD34セルに申告してください</v>
      </c>
    </row>
    <row r="22" spans="1:10" ht="41">
      <c r="A22" s="90" t="str">
        <f ca="1">Declaration!B35</f>
        <v>タングステン</v>
      </c>
      <c r="B22" s="89">
        <f>IF($B$17="Yes",Declaration!D35,0)</f>
        <v>0</v>
      </c>
      <c r="C22" s="89" t="str">
        <f ca="1">IF(H22=1,J22,I22)</f>
        <v>記入</v>
      </c>
      <c r="D22" s="97" t="str">
        <f>IF(H22=1,"Click here to answer question 2 for Tungsten","")</f>
        <v/>
      </c>
      <c r="E22" s="20" t="s">
        <v>780</v>
      </c>
      <c r="F22" s="94">
        <f>IF(B$17="No",0,1)</f>
        <v>0</v>
      </c>
      <c r="G22" s="70">
        <f>IF(B22=0,1,0)</f>
        <v>1</v>
      </c>
      <c r="H22" s="71">
        <f>F22*G22</f>
        <v>0</v>
      </c>
      <c r="I22" s="147" t="str">
        <f ca="1">OFFSET(L!$C$1,MATCH("Checker"&amp;"Comp",L!$A:$A,0)-1,SL,,)</f>
        <v>記入</v>
      </c>
      <c r="J22" s="148" t="str">
        <f ca="1">OFFSET(L!$C$1,MATCH("Checker"&amp;ADDRESS(ROW(),COLUMN(),4),L!$A:$A,0)-1,SL,,)</f>
        <v>タングステンが御社製品の生産に必要であり申告された完成品に含有されている場合は、「申告」タブのD35セルに申告してください</v>
      </c>
    </row>
    <row r="23" spans="1:10" ht="57.75" customHeight="1">
      <c r="A23" s="89" t="str">
        <f ca="1">Declaration!B37</f>
        <v>3）貴社サプライチェーン内の製錬業者のいずれかが、対象国を3TGの原産地としていますか？（SEC用語。定義タブを参照）</v>
      </c>
      <c r="B23" s="92"/>
      <c r="C23" s="92"/>
      <c r="D23" s="96"/>
      <c r="E23" s="20" t="s">
        <v>780</v>
      </c>
      <c r="F23" s="93"/>
      <c r="J23" s="148"/>
    </row>
    <row r="24" spans="1:10" ht="41">
      <c r="A24" s="90" t="str">
        <f ca="1">Declaration!B38</f>
        <v>タンタル</v>
      </c>
      <c r="B24" s="89">
        <f>IF(AND($B$14="Yes",$B$19="Yes"),Declaration!D38,0)</f>
        <v>0</v>
      </c>
      <c r="C24" s="89" t="str">
        <f ca="1">IF(H24=1,J24,I24)</f>
        <v>記入</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記入</v>
      </c>
      <c r="J24" s="19" t="str">
        <f ca="1">OFFSET(L!$C$1,MATCH("Checker"&amp;ADDRESS(ROW(),COLUMN(),4),L!$A:$A,0)-1,SL,,)</f>
        <v>本調査回答で申告された製品範囲内で使用されるタンタルがDRCまたは隣接国を原産とする場合は、「申告」タブのD38セルに申告してください</v>
      </c>
    </row>
    <row r="25" spans="1:10" ht="41">
      <c r="A25" s="90" t="str">
        <f ca="1">Declaration!B39</f>
        <v>錫</v>
      </c>
      <c r="B25" s="89">
        <f>IF(AND($B$15="Yes",$B$20="Yes"),Declaration!D39,0)</f>
        <v>0</v>
      </c>
      <c r="C25" s="89" t="str">
        <f ca="1">IF(H25=1,J25,I25)</f>
        <v>記入</v>
      </c>
      <c r="D25" s="97" t="str">
        <f>IF(H25=1,"Click here to answer question 3 for Tin","")</f>
        <v/>
      </c>
      <c r="E25" s="20" t="s">
        <v>780</v>
      </c>
      <c r="F25" s="94">
        <f>IF(OR(B15="No",B20="No"),0,1)</f>
        <v>0</v>
      </c>
      <c r="G25" s="70">
        <f>IF(B25=0,1,0)</f>
        <v>1</v>
      </c>
      <c r="H25" s="71">
        <f>F25*G25</f>
        <v>0</v>
      </c>
      <c r="I25" s="147" t="str">
        <f ca="1">OFFSET(L!$C$1,MATCH("Checker"&amp;"Comp",L!$A:$A,0)-1,SL,,)</f>
        <v>記入</v>
      </c>
      <c r="J25" s="19" t="str">
        <f ca="1">OFFSET(L!$C$1,MATCH("Checker"&amp;ADDRESS(ROW(),COLUMN(),4),L!$A:$A,0)-1,SL,,)</f>
        <v>本調査回答で申告された製品範囲内で使用される錫がDRCまたは隣接国を原産とする場合は、「申告」タブのD39セルに申告してください</v>
      </c>
    </row>
    <row r="26" spans="1:10" ht="41">
      <c r="A26" s="90" t="str">
        <f ca="1">Declaration!B40</f>
        <v>金</v>
      </c>
      <c r="B26" s="89">
        <f>IF(AND($B$16="Yes",$B$21="Yes"),Declaration!D40,0)</f>
        <v>0</v>
      </c>
      <c r="C26" s="89" t="str">
        <f ca="1">IF(H26=1,J26,I26)</f>
        <v>記入</v>
      </c>
      <c r="D26" s="97" t="str">
        <f>IF(H26=1,"Click here to answer question 3 for Gold","")</f>
        <v/>
      </c>
      <c r="E26" s="20" t="s">
        <v>780</v>
      </c>
      <c r="F26" s="94">
        <f>IF(OR(B16="No",B21="No"),0,1)</f>
        <v>0</v>
      </c>
      <c r="G26" s="70">
        <f>IF(B26=0,1,0)</f>
        <v>1</v>
      </c>
      <c r="H26" s="71">
        <f>F26*G26</f>
        <v>0</v>
      </c>
      <c r="I26" s="147" t="str">
        <f ca="1">OFFSET(L!$C$1,MATCH("Checker"&amp;"Comp",L!$A:$A,0)-1,SL,,)</f>
        <v>記入</v>
      </c>
      <c r="J26" s="19" t="str">
        <f ca="1">OFFSET(L!$C$1,MATCH("Checker"&amp;ADDRESS(ROW(),COLUMN(),4),L!$A:$A,0)-1,SL,,)</f>
        <v>本調査回答で申告された製品範囲内で使用される金がDRCまたは隣接国を原産とする場合は、「申告」タブのD40セルに申告してください</v>
      </c>
    </row>
    <row r="27" spans="1:10" ht="41">
      <c r="A27" s="90" t="str">
        <f ca="1">Declaration!B41</f>
        <v>タングステン</v>
      </c>
      <c r="B27" s="89">
        <f>IF(AND($B$17="Yes",$B$22="Yes"),Declaration!D41,0)</f>
        <v>0</v>
      </c>
      <c r="C27" s="89" t="str">
        <f ca="1">IF(H27=1,J27,I27)</f>
        <v>記入</v>
      </c>
      <c r="D27" s="97" t="str">
        <f>IF(H27=1,"Click here to answer question 3 for Tungsten","")</f>
        <v/>
      </c>
      <c r="E27" s="20" t="s">
        <v>780</v>
      </c>
      <c r="F27" s="94">
        <f>IF(OR(B17="No",B22="No"),0,1)</f>
        <v>0</v>
      </c>
      <c r="G27" s="70">
        <f>IF(B27=0,1,0)</f>
        <v>1</v>
      </c>
      <c r="H27" s="71">
        <f>F27*G27</f>
        <v>0</v>
      </c>
      <c r="I27" s="147" t="str">
        <f ca="1">OFFSET(L!$C$1,MATCH("Checker"&amp;"Comp",L!$A:$A,0)-1,SL,,)</f>
        <v>記入</v>
      </c>
      <c r="J27" s="19" t="str">
        <f ca="1">OFFSET(L!$C$1,MATCH("Checker"&amp;ADDRESS(ROW(),COLUMN(),4),L!$A:$A,0)-1,SL,,)</f>
        <v>本調査回答で申告された製品範囲内で使用されるタングステンがDRCまたは隣接国を原産とする場合は、「申告」タブのD41セルに申告してください</v>
      </c>
    </row>
    <row r="28" spans="1:10" ht="39.65" customHeight="1">
      <c r="A28" s="89" t="str">
        <f ca="1">Declaration!B43</f>
        <v>4)貴社サプライチェーン内の製錬業者のいずれかが、紛争地域及び高リスク地域を3TGの原産地としていますか？</v>
      </c>
      <c r="B28" s="89"/>
      <c r="C28" s="89"/>
      <c r="D28" s="97"/>
      <c r="E28" s="20"/>
      <c r="F28" s="20"/>
      <c r="G28" s="20"/>
      <c r="I28" s="147"/>
    </row>
    <row r="29" spans="1:10" ht="41.15" customHeight="1">
      <c r="A29" s="90" t="str">
        <f ca="1">Declaration!B44</f>
        <v>タンタル</v>
      </c>
      <c r="B29" s="89">
        <f>IF(AND($B$14="Yes",$B$19="Yes"),Declaration!D44,0)</f>
        <v>0</v>
      </c>
      <c r="C29" s="89" t="str">
        <f ca="1">IF(H29=1,J29,I29)</f>
        <v>記入</v>
      </c>
      <c r="D29" s="260" t="str">
        <f>IF(H29=1,"Click here to answer question 4 for Tantalum","")</f>
        <v/>
      </c>
      <c r="E29" s="20"/>
      <c r="F29" s="94">
        <f>F24</f>
        <v>0</v>
      </c>
      <c r="G29" s="70">
        <f t="shared" ref="G29" si="8">IF(B29=0,1,0)</f>
        <v>1</v>
      </c>
      <c r="H29" s="71">
        <f t="shared" ref="H29" si="9">F29*G29</f>
        <v>0</v>
      </c>
      <c r="I29" s="147" t="str">
        <f ca="1">OFFSET(L!$C$1,MATCH("Checker"&amp;"Comp",L!$A:$A,0)-1,SL,,)</f>
        <v>記入</v>
      </c>
      <c r="J29" s="19" t="str">
        <f ca="1">OFFSET(L!$C$1,MATCH("Checker"&amp;ADDRESS(ROW(),COLUMN(),4),L!$A:$A,0)-1,SL,,)</f>
        <v>本調査回答で申告された製品範囲内で使用されるタンタルが紛争地域及び高リスクエリアを原産とする場合は、「申告」タブのD44セルに申告してください</v>
      </c>
    </row>
    <row r="30" spans="1:10" ht="41.15" customHeight="1">
      <c r="A30" s="90" t="str">
        <f ca="1">Declaration!B45</f>
        <v>錫</v>
      </c>
      <c r="B30" s="89">
        <f>IF(AND($B$15="Yes",$B$20="Yes"),Declaration!D45,0)</f>
        <v>0</v>
      </c>
      <c r="C30" s="89" t="str">
        <f ca="1">IF(H30=1,J30,I30)</f>
        <v>記入</v>
      </c>
      <c r="D30" s="260" t="str">
        <f>IF(H30=1,"Click here to answer question 4 for Tin","")</f>
        <v/>
      </c>
      <c r="E30" s="20"/>
      <c r="F30" s="94">
        <f>F25</f>
        <v>0</v>
      </c>
      <c r="G30" s="70">
        <f>IF(B30=0,1,0)</f>
        <v>1</v>
      </c>
      <c r="H30" s="71">
        <f>F30*G30</f>
        <v>0</v>
      </c>
      <c r="I30" s="147" t="str">
        <f ca="1">OFFSET(L!$C$1,MATCH("Checker"&amp;"Comp",L!$A:$A,0)-1,SL,,)</f>
        <v>記入</v>
      </c>
      <c r="J30" s="19" t="str">
        <f ca="1">OFFSET(L!$C$1,MATCH("Checker"&amp;ADDRESS(ROW(),COLUMN(),4),L!$A:$A,0)-1,SL,,)</f>
        <v>本調査回答で申告された製品範囲内で使用される錫が紛争地域及び高リスクエリアを原産とする場合は、「申告」タブのD45セルに申告してください</v>
      </c>
    </row>
    <row r="31" spans="1:10" ht="41.15" customHeight="1">
      <c r="A31" s="90" t="str">
        <f ca="1">Declaration!B46</f>
        <v>金</v>
      </c>
      <c r="B31" s="89">
        <f>IF(AND($B$16="Yes",$B$21="Yes"),Declaration!D46,0)</f>
        <v>0</v>
      </c>
      <c r="C31" s="89" t="str">
        <f ca="1">IF(H31=1,J31,I31)</f>
        <v>記入</v>
      </c>
      <c r="D31" s="260" t="str">
        <f>IF(H31=1,"Click here to answer question 4 for Gold","")</f>
        <v/>
      </c>
      <c r="E31" s="20"/>
      <c r="F31" s="94">
        <f>F26</f>
        <v>0</v>
      </c>
      <c r="G31" s="70">
        <f>IF(B31=0,1,0)</f>
        <v>1</v>
      </c>
      <c r="H31" s="71">
        <f>F31*G31</f>
        <v>0</v>
      </c>
      <c r="I31" s="147" t="str">
        <f ca="1">OFFSET(L!$C$1,MATCH("Checker"&amp;"Comp",L!$A:$A,0)-1,SL,,)</f>
        <v>記入</v>
      </c>
      <c r="J31" s="19" t="str">
        <f ca="1">OFFSET(L!$C$1,MATCH("Checker"&amp;ADDRESS(ROW(),COLUMN(),4),L!$A:$A,0)-1,SL,,)</f>
        <v>本調査回答で申告された製品範囲内で使用される金が紛争地域及び高リスクエリアを原産とする場合は、「申告」タブのD46セルに申告してください</v>
      </c>
    </row>
    <row r="32" spans="1:10" ht="41.15" customHeight="1">
      <c r="A32" s="90" t="str">
        <f ca="1">Declaration!B47</f>
        <v>タングステン</v>
      </c>
      <c r="B32" s="89">
        <f>IF(AND($B$17="Yes",$B$22="Yes"),Declaration!D47,0)</f>
        <v>0</v>
      </c>
      <c r="C32" s="89" t="str">
        <f ca="1">IF(H32=1,J32,I32)</f>
        <v>記入</v>
      </c>
      <c r="D32" s="260" t="str">
        <f>IF(H32=1,"Click here to answer question 4 for Tungsten","")</f>
        <v/>
      </c>
      <c r="E32" s="20"/>
      <c r="F32" s="94">
        <f>F27</f>
        <v>0</v>
      </c>
      <c r="G32" s="70">
        <f>IF(B32=0,1,0)</f>
        <v>1</v>
      </c>
      <c r="H32" s="71">
        <f>F32*G32</f>
        <v>0</v>
      </c>
      <c r="I32" s="147" t="str">
        <f ca="1">OFFSET(L!$C$1,MATCH("Checker"&amp;"Comp",L!$A:$A,0)-1,SL,,)</f>
        <v>記入</v>
      </c>
      <c r="J32" s="19" t="str">
        <f ca="1">OFFSET(L!$C$1,MATCH("Checker"&amp;ADDRESS(ROW(),COLUMN(),4),L!$A:$A,0)-1,SL,,)</f>
        <v>本調査回答で申告された製品範囲内で使用されるタングステンが紛争地域及び高リスクエリアを原産とする場合は、「申告」タブのD47セルに申告してください</v>
      </c>
    </row>
    <row r="33" spans="1:10" ht="40.5">
      <c r="A33" s="89" t="str">
        <f ca="1">Declaration!B49</f>
        <v>5)3TG（貴社の製品の機能性又は生産に必要なもの）は全て、再生利用品又はスクラップ起源から調達していますか？</v>
      </c>
      <c r="B33" s="92"/>
      <c r="C33" s="92"/>
      <c r="D33" s="96"/>
      <c r="E33" s="20" t="s">
        <v>1273</v>
      </c>
      <c r="F33" s="93"/>
      <c r="J33" s="148"/>
    </row>
    <row r="34" spans="1:10" ht="41">
      <c r="A34" s="90" t="str">
        <f ca="1">Declaration!B50</f>
        <v>タンタル</v>
      </c>
      <c r="B34" s="89">
        <f>IF(AND($B$14="Yes",$B$19="Yes"),Declaration!D50,0)</f>
        <v>0</v>
      </c>
      <c r="C34" s="89" t="str">
        <f ca="1">IF(H34=1,J34,I34)</f>
        <v>記入</v>
      </c>
      <c r="D34" s="260" t="str">
        <f>IF(H34=1,"Click here to answer question 5 for Tantalum","")</f>
        <v/>
      </c>
      <c r="E34" s="20" t="s">
        <v>1273</v>
      </c>
      <c r="F34" s="94">
        <f>F24</f>
        <v>0</v>
      </c>
      <c r="G34" s="70">
        <f>IF(B34=0,1,0)</f>
        <v>1</v>
      </c>
      <c r="H34" s="71">
        <f>F34*G34</f>
        <v>0</v>
      </c>
      <c r="I34" s="147" t="str">
        <f ca="1">OFFSET(L!$C$1,MATCH("Checker"&amp;"Comp",L!$A:$A,0)-1,SL,,)</f>
        <v>記入</v>
      </c>
      <c r="J34" s="148" t="str">
        <f ca="1">OFFSET(L!$C$1,MATCH("Checker"&amp;ADDRESS(ROW(),COLUMN(),4),L!$A:$A,0)-1,SL,,)</f>
        <v>本調査回答で申告された製品範囲内で使用されるタンタルが100％再生利用品又はスクラップ起源から調達されている場合は、「申告」タブのD44セルに申告してください</v>
      </c>
    </row>
    <row r="35" spans="1:10" ht="41">
      <c r="A35" s="90" t="str">
        <f ca="1">Declaration!B51</f>
        <v>錫</v>
      </c>
      <c r="B35" s="89">
        <f>IF(AND($B$15="Yes",$B$20="Yes"),Declaration!D51,0)</f>
        <v>0</v>
      </c>
      <c r="C35" s="89" t="str">
        <f ca="1">IF(H35=1,J35,I35)</f>
        <v>記入</v>
      </c>
      <c r="D35" s="260" t="str">
        <f>IF(H35=1,"Click here to answer question 5 for Tin","")</f>
        <v/>
      </c>
      <c r="E35" s="20" t="s">
        <v>1273</v>
      </c>
      <c r="F35" s="94">
        <f>F25</f>
        <v>0</v>
      </c>
      <c r="G35" s="70">
        <f>IF(B35=0,1,0)</f>
        <v>1</v>
      </c>
      <c r="H35" s="71">
        <f>F35*G35</f>
        <v>0</v>
      </c>
      <c r="I35" s="147" t="str">
        <f ca="1">OFFSET(L!$C$1,MATCH("Checker"&amp;"Comp",L!$A:$A,0)-1,SL,,)</f>
        <v>記入</v>
      </c>
      <c r="J35" s="148" t="str">
        <f ca="1">OFFSET(L!$C$1,MATCH("Checker"&amp;ADDRESS(ROW(),COLUMN(),4),L!$A:$A,0)-1,SL,,)</f>
        <v>本調査回答で申告された製品範囲内で使用される錫が100％再生利用品又はスクラップ起源から調達されている場合は、「申告」タブのD45セルに申告してください</v>
      </c>
    </row>
    <row r="36" spans="1:10" ht="41">
      <c r="A36" s="90" t="str">
        <f ca="1">Declaration!B52</f>
        <v>金</v>
      </c>
      <c r="B36" s="89">
        <f>IF(AND($B$16="Yes",$B$21="Yes"),Declaration!D52,0)</f>
        <v>0</v>
      </c>
      <c r="C36" s="89" t="str">
        <f ca="1">IF(H36=1,J36,I36)</f>
        <v>記入</v>
      </c>
      <c r="D36" s="260" t="str">
        <f>IF(H36=1,"Click here to answer question 5 for Gold","")</f>
        <v/>
      </c>
      <c r="E36" s="20" t="s">
        <v>1273</v>
      </c>
      <c r="F36" s="94">
        <f>F26</f>
        <v>0</v>
      </c>
      <c r="G36" s="70">
        <f>IF(B36=0,1,0)</f>
        <v>1</v>
      </c>
      <c r="H36" s="71">
        <f>F36*G36</f>
        <v>0</v>
      </c>
      <c r="I36" s="147" t="str">
        <f ca="1">OFFSET(L!$C$1,MATCH("Checker"&amp;"Comp",L!$A:$A,0)-1,SL,,)</f>
        <v>記入</v>
      </c>
      <c r="J36" s="148" t="str">
        <f ca="1">OFFSET(L!$C$1,MATCH("Checker"&amp;ADDRESS(ROW(),COLUMN(),4),L!$A:$A,0)-1,SL,,)</f>
        <v>本調査回答で申告された製品範囲内で使用される金が100％再生利用品又はスクラップ起源から調達されている場合は、「申告」タブのD46セルに申告してください</v>
      </c>
    </row>
    <row r="37" spans="1:10" ht="41">
      <c r="A37" s="90" t="str">
        <f ca="1">Declaration!B53</f>
        <v>タングステン</v>
      </c>
      <c r="B37" s="89">
        <f>IF(AND($B$17="Yes",$B$22="Yes"),Declaration!D53,0)</f>
        <v>0</v>
      </c>
      <c r="C37" s="89" t="str">
        <f ca="1">IF(H37=1,J37,I37)</f>
        <v>記入</v>
      </c>
      <c r="D37" s="260" t="str">
        <f>IF(H37=1,"Click here to answer question 5 for Tungsten","")</f>
        <v/>
      </c>
      <c r="E37" s="20" t="s">
        <v>1273</v>
      </c>
      <c r="F37" s="94">
        <f>F27</f>
        <v>0</v>
      </c>
      <c r="G37" s="70">
        <f>IF(B37=0,1,0)</f>
        <v>1</v>
      </c>
      <c r="H37" s="71">
        <f>F37*G37</f>
        <v>0</v>
      </c>
      <c r="I37" s="147" t="str">
        <f ca="1">OFFSET(L!$C$1,MATCH("Checker"&amp;"Comp",L!$A:$A,0)-1,SL,,)</f>
        <v>記入</v>
      </c>
      <c r="J37" s="148" t="str">
        <f ca="1">OFFSET(L!$C$1,MATCH("Checker"&amp;ADDRESS(ROW(),COLUMN(),4),L!$A:$A,0)-1,SL,,)</f>
        <v>本調査回答で申告された製品範囲内で使用されるタングステンが100％再生利用品又はスクラップ起源から調達されている場合は、「申告」タブのD47セルに申告してください</v>
      </c>
    </row>
    <row r="38" spans="1:10" ht="40.5">
      <c r="A38" s="89" t="str">
        <f ca="1">Declaration!B55</f>
        <v>6）サプライチェーン調査に回答した関連するサプライヤーは何パーセントですか？</v>
      </c>
      <c r="B38" s="92"/>
      <c r="C38" s="92"/>
      <c r="D38" s="96"/>
      <c r="E38" s="20" t="s">
        <v>780</v>
      </c>
      <c r="F38" s="93"/>
    </row>
    <row r="39" spans="1:10" ht="27.5">
      <c r="A39" s="90" t="str">
        <f ca="1">Declaration!B56</f>
        <v>タンタル</v>
      </c>
      <c r="B39" s="268">
        <f>IF(AND($B$14="Yes",$B$19="Yes"),Declaration!D56,0)</f>
        <v>0</v>
      </c>
      <c r="C39" s="89" t="str">
        <f ca="1">IF(H39=1,J39,I39)</f>
        <v>記入</v>
      </c>
      <c r="D39" s="261" t="str">
        <f>IF(H39=1,"Click here to answer question 6 for Tantalum","")</f>
        <v/>
      </c>
      <c r="E39" s="20" t="s">
        <v>779</v>
      </c>
      <c r="F39" s="94">
        <f>F24</f>
        <v>0</v>
      </c>
      <c r="G39" s="70">
        <f>IF(B39=0,1,0)</f>
        <v>1</v>
      </c>
      <c r="H39" s="71">
        <f>F39*G39</f>
        <v>0</v>
      </c>
      <c r="I39" s="147" t="str">
        <f ca="1">OFFSET(L!$C$1,MATCH("Checker"&amp;"Comp",L!$A:$A,0)-1,SL,,)</f>
        <v>記入</v>
      </c>
      <c r="J39" s="19" t="str">
        <f ca="1">OFFSET(L!$C$1,MATCH("Checker"&amp;ADDRESS(ROW(),COLUMN(),4),L!$A:$A,0)-1,SL,,)</f>
        <v>サプライヤーの精錬業者情報の完全性を割合（%）で「申告」タブのD50セルに記入してください</v>
      </c>
    </row>
    <row r="40" spans="1:10" ht="27.5">
      <c r="A40" s="90" t="str">
        <f ca="1">Declaration!B57</f>
        <v>錫</v>
      </c>
      <c r="B40" s="268">
        <f>IF(AND($B$15="Yes",$B$20="Yes"),Declaration!D57,0)</f>
        <v>0</v>
      </c>
      <c r="C40" s="89" t="str">
        <f ca="1">IF(H40=1,J40,I40)</f>
        <v>記入</v>
      </c>
      <c r="D40" s="261" t="str">
        <f>IF(H40=1,"Click here to answer question 6 for Tin","")</f>
        <v/>
      </c>
      <c r="E40" s="20" t="s">
        <v>779</v>
      </c>
      <c r="F40" s="94">
        <f>F25</f>
        <v>0</v>
      </c>
      <c r="G40" s="70">
        <f>IF(B40=0,1,0)</f>
        <v>1</v>
      </c>
      <c r="H40" s="71">
        <f>F40*G40</f>
        <v>0</v>
      </c>
      <c r="I40" s="147" t="str">
        <f ca="1">OFFSET(L!$C$1,MATCH("Checker"&amp;"Comp",L!$A:$A,0)-1,SL,,)</f>
        <v>記入</v>
      </c>
      <c r="J40" s="19" t="str">
        <f ca="1">OFFSET(L!$C$1,MATCH("Checker"&amp;ADDRESS(ROW(),COLUMN(),4),L!$A:$A,0)-1,SL,,)</f>
        <v>サプライヤーの精錬業者情報の完全性を割合（%）で「申告」タブのD51セルに記入してください</v>
      </c>
    </row>
    <row r="41" spans="1:10" ht="27.5">
      <c r="A41" s="90" t="str">
        <f ca="1">Declaration!B58</f>
        <v>金</v>
      </c>
      <c r="B41" s="268">
        <f>IF(AND($B$16="Yes",$B$21="Yes"),Declaration!D58,0)</f>
        <v>0</v>
      </c>
      <c r="C41" s="89" t="str">
        <f ca="1">IF(H41=1,J41,I41)</f>
        <v>記入</v>
      </c>
      <c r="D41" s="261" t="str">
        <f>IF(H41=1,"Click here to answer question 6 for Gold","")</f>
        <v/>
      </c>
      <c r="E41" s="20" t="s">
        <v>779</v>
      </c>
      <c r="F41" s="94">
        <f>F26</f>
        <v>0</v>
      </c>
      <c r="G41" s="70">
        <f>IF(B41=0,1,0)</f>
        <v>1</v>
      </c>
      <c r="H41" s="71">
        <f>F41*G41</f>
        <v>0</v>
      </c>
      <c r="I41" s="147" t="str">
        <f ca="1">OFFSET(L!$C$1,MATCH("Checker"&amp;"Comp",L!$A:$A,0)-1,SL,,)</f>
        <v>記入</v>
      </c>
      <c r="J41" s="19" t="str">
        <f ca="1">OFFSET(L!$C$1,MATCH("Checker"&amp;ADDRESS(ROW(),COLUMN(),4),L!$A:$A,0)-1,SL,,)</f>
        <v>サプライヤーの精錬業者情報の完全性を割合（%）で「申告」タブのD52セルに記入してください</v>
      </c>
    </row>
    <row r="42" spans="1:10" ht="27.5">
      <c r="A42" s="90" t="str">
        <f ca="1">Declaration!B59</f>
        <v>タングステン</v>
      </c>
      <c r="B42" s="268">
        <f>IF(AND($B$17="Yes",$B$22="Yes"),Declaration!D59,0)</f>
        <v>0</v>
      </c>
      <c r="C42" s="89" t="str">
        <f ca="1">IF(H42=1,J42,I42)</f>
        <v>記入</v>
      </c>
      <c r="D42" s="261" t="str">
        <f>IF(H42=1,"Click here to answer question 6 for Tungsten","")</f>
        <v/>
      </c>
      <c r="E42" s="20" t="s">
        <v>779</v>
      </c>
      <c r="F42" s="94">
        <f>F27</f>
        <v>0</v>
      </c>
      <c r="G42" s="70">
        <f>IF(B42=0,1,0)</f>
        <v>1</v>
      </c>
      <c r="H42" s="71">
        <f>F42*G42</f>
        <v>0</v>
      </c>
      <c r="I42" s="147" t="str">
        <f ca="1">OFFSET(L!$C$1,MATCH("Checker"&amp;"Comp",L!$A:$A,0)-1,SL,,)</f>
        <v>記入</v>
      </c>
      <c r="J42" s="19" t="str">
        <f ca="1">OFFSET(L!$C$1,MATCH("Checker"&amp;ADDRESS(ROW(),COLUMN(),4),L!$A:$A,0)-1,SL,,)</f>
        <v>サプライヤーの精錬業者情報の完全性を割合（%）で「申告」タブのD53セルに記入してください</v>
      </c>
    </row>
    <row r="43" spans="1:10" ht="54">
      <c r="A43" s="89" t="str">
        <f ca="1">Declaration!B61</f>
        <v>7)貴社のサプライチェーンに3TGを供給する製錬業者を全て特定しましたか？</v>
      </c>
      <c r="B43" s="92"/>
      <c r="C43" s="92"/>
      <c r="D43" s="96"/>
      <c r="E43" s="20" t="s">
        <v>781</v>
      </c>
      <c r="F43" s="93"/>
    </row>
    <row r="44" spans="1:10" ht="54.5">
      <c r="A44" s="90" t="str">
        <f ca="1">Declaration!B62</f>
        <v>タンタル</v>
      </c>
      <c r="B44" s="89">
        <f>IF(AND($B$14="Yes",$B$19="Yes"),Declaration!D62,0)</f>
        <v>0</v>
      </c>
      <c r="C44" s="89" t="str">
        <f ca="1">IF(H44=1,J44,I44)</f>
        <v>記入</v>
      </c>
      <c r="D44" s="260" t="str">
        <f>IF(H44=1,"Click here to answer question 7 for Tantalum","")</f>
        <v/>
      </c>
      <c r="E44" s="20" t="s">
        <v>1269</v>
      </c>
      <c r="F44" s="94">
        <f>F24</f>
        <v>0</v>
      </c>
      <c r="G44" s="70">
        <f>IF(B44=0,1,0)</f>
        <v>1</v>
      </c>
      <c r="H44" s="71">
        <f>F44*G44</f>
        <v>0</v>
      </c>
      <c r="I44" s="147" t="str">
        <f ca="1">OFFSET(L!$C$1,MATCH("Checker"&amp;"Comp",L!$A:$A,0)-1,SL,,)</f>
        <v>記入</v>
      </c>
      <c r="J44" s="19" t="str">
        <f ca="1">OFFSET(L!$C$1,MATCH("Checker"&amp;ADDRESS(ROW(),COLUMN(),4),L!$A:$A,0)-1,SL,,)</f>
        <v>全ての精錬業者名が申告された製品範囲に基づき本調査回答で提供された場合は、「申告」タブのD56セルに申告してください</v>
      </c>
    </row>
    <row r="45" spans="1:10" ht="54.5">
      <c r="A45" s="90" t="str">
        <f ca="1">Declaration!B63</f>
        <v>錫</v>
      </c>
      <c r="B45" s="89">
        <f>IF(AND($B$15="Yes",$B$20="Yes"),Declaration!D63,0)</f>
        <v>0</v>
      </c>
      <c r="C45" s="89" t="str">
        <f ca="1">IF(H45=1,J45,I45)</f>
        <v>記入</v>
      </c>
      <c r="D45" s="260" t="str">
        <f>IF(H45=1,"Click here to answer question 7 for Tin","")</f>
        <v/>
      </c>
      <c r="E45" s="20" t="s">
        <v>1269</v>
      </c>
      <c r="F45" s="94">
        <f>F25</f>
        <v>0</v>
      </c>
      <c r="G45" s="70">
        <f>IF(B45=0,1,0)</f>
        <v>1</v>
      </c>
      <c r="H45" s="71">
        <f>F45*G45</f>
        <v>0</v>
      </c>
      <c r="I45" s="147" t="str">
        <f ca="1">OFFSET(L!$C$1,MATCH("Checker"&amp;"Comp",L!$A:$A,0)-1,SL,,)</f>
        <v>記入</v>
      </c>
      <c r="J45" s="19" t="str">
        <f ca="1">OFFSET(L!$C$1,MATCH("Checker"&amp;ADDRESS(ROW(),COLUMN(),4),L!$A:$A,0)-1,SL,,)</f>
        <v>全ての精錬業者名が申告された製品範囲に基づき本調査回答で提供された場合は、「申告」タブのD57セルに申告してください</v>
      </c>
    </row>
    <row r="46" spans="1:10" ht="54.5">
      <c r="A46" s="90" t="str">
        <f ca="1">Declaration!B64</f>
        <v>金</v>
      </c>
      <c r="B46" s="89">
        <f>IF(AND($B$16="Yes",$B$21="Yes"),Declaration!D64,0)</f>
        <v>0</v>
      </c>
      <c r="C46" s="89" t="str">
        <f ca="1">IF(H46=1,J46,I46)</f>
        <v>記入</v>
      </c>
      <c r="D46" s="260" t="str">
        <f>IF(H46=1,"Click here to answer question 7 for Gold","")</f>
        <v/>
      </c>
      <c r="E46" s="20" t="s">
        <v>1269</v>
      </c>
      <c r="F46" s="94">
        <f>F26</f>
        <v>0</v>
      </c>
      <c r="G46" s="70">
        <f>IF(B46=0,1,0)</f>
        <v>1</v>
      </c>
      <c r="H46" s="71">
        <f>F46*G46</f>
        <v>0</v>
      </c>
      <c r="I46" s="147" t="str">
        <f ca="1">OFFSET(L!$C$1,MATCH("Checker"&amp;"Comp",L!$A:$A,0)-1,SL,,)</f>
        <v>記入</v>
      </c>
      <c r="J46" s="19" t="str">
        <f ca="1">OFFSET(L!$C$1,MATCH("Checker"&amp;ADDRESS(ROW(),COLUMN(),4),L!$A:$A,0)-1,SL,,)</f>
        <v>全ての精錬業者名が申告された製品範囲に基づき本調査回答で提供された場合は、「申告」タブのD58セルに申告してください</v>
      </c>
    </row>
    <row r="47" spans="1:10" ht="54.5">
      <c r="A47" s="90" t="str">
        <f ca="1">Declaration!B65</f>
        <v>タングステン</v>
      </c>
      <c r="B47" s="89">
        <f>IF(AND($B$17="Yes",$B$22="Yes"),Declaration!D65,0)</f>
        <v>0</v>
      </c>
      <c r="C47" s="89" t="str">
        <f ca="1">IF(H47=1,J47,I47)</f>
        <v>記入</v>
      </c>
      <c r="D47" s="260" t="str">
        <f>IF(H47=1,"Click here to answer question 7 for Tungsten","")</f>
        <v/>
      </c>
      <c r="E47" s="20" t="s">
        <v>1269</v>
      </c>
      <c r="F47" s="94">
        <f>F27</f>
        <v>0</v>
      </c>
      <c r="G47" s="70">
        <f>IF(B47=0,1,0)</f>
        <v>1</v>
      </c>
      <c r="H47" s="71">
        <f>F47*G47</f>
        <v>0</v>
      </c>
      <c r="I47" s="147" t="str">
        <f ca="1">OFFSET(L!$C$1,MATCH("Checker"&amp;"Comp",L!$A:$A,0)-1,SL,,)</f>
        <v>記入</v>
      </c>
      <c r="J47" s="19" t="str">
        <f ca="1">OFFSET(L!$C$1,MATCH("Checker"&amp;ADDRESS(ROW(),COLUMN(),4),L!$A:$A,0)-1,SL,,)</f>
        <v>全ての精錬業者名が申告された製品範囲に基づき本調査回答で提供された場合は、「申告」タブのD59セルに申告してください</v>
      </c>
    </row>
    <row r="48" spans="1:10" ht="67.5">
      <c r="A48" s="89" t="str">
        <f ca="1">Declaration!B67</f>
        <v>8)貴社は受領した該当する全ての製錬業者情報を、この申告で報告していますか？</v>
      </c>
      <c r="B48" s="92"/>
      <c r="C48" s="92"/>
      <c r="D48" s="96"/>
      <c r="E48" s="20" t="s">
        <v>782</v>
      </c>
      <c r="F48" s="93"/>
    </row>
    <row r="49" spans="1:10" ht="41">
      <c r="A49" s="90" t="str">
        <f ca="1">Declaration!B68</f>
        <v>タンタル</v>
      </c>
      <c r="B49" s="89">
        <f>IF(AND($B$14="Yes",$B$19="Yes"),Declaration!D68,0)</f>
        <v>0</v>
      </c>
      <c r="C49" s="89" t="str">
        <f ca="1">IF(H49=1,J49,I49)</f>
        <v>記入</v>
      </c>
      <c r="D49" s="261" t="str">
        <f>IF(H49=1,"Click here to answer question 8 for Tantalum","")</f>
        <v/>
      </c>
      <c r="E49" s="20" t="s">
        <v>780</v>
      </c>
      <c r="F49" s="94">
        <f>F24</f>
        <v>0</v>
      </c>
      <c r="G49" s="70">
        <f>IF(B49=0,1,0)</f>
        <v>1</v>
      </c>
      <c r="H49" s="71">
        <f>F49*G49</f>
        <v>0</v>
      </c>
      <c r="I49" s="147" t="str">
        <f ca="1">OFFSET(L!$C$1,MATCH("Checker"&amp;"Comp",L!$A:$A,0)-1,SL,,)</f>
        <v>記入</v>
      </c>
      <c r="J49" s="19" t="str">
        <f ca="1">OFFSET(L!$C$1,MATCH("Checker"&amp;ADDRESS(ROW(),COLUMN(),4),L!$A:$A,0)-1,SL,,)</f>
        <v>全ての該当するタンタル精錬業者情報が提供された場合は、「申告」タブのD62セルに申告してください</v>
      </c>
    </row>
    <row r="50" spans="1:10" ht="41">
      <c r="A50" s="90" t="str">
        <f ca="1">Declaration!B69</f>
        <v>錫</v>
      </c>
      <c r="B50" s="89">
        <f>IF(AND($B$15="Yes",$B$20="Yes"),Declaration!D69,0)</f>
        <v>0</v>
      </c>
      <c r="C50" s="89" t="str">
        <f ca="1">IF(H50=1,J50,I50)</f>
        <v>記入</v>
      </c>
      <c r="D50" s="261" t="str">
        <f>IF(H50=1,"Click here to answer question 8 for Tin","")</f>
        <v/>
      </c>
      <c r="E50" s="20" t="s">
        <v>780</v>
      </c>
      <c r="F50" s="94">
        <f>F25</f>
        <v>0</v>
      </c>
      <c r="G50" s="70">
        <f>IF(B50=0,1,0)</f>
        <v>1</v>
      </c>
      <c r="H50" s="71">
        <f>F50*G50</f>
        <v>0</v>
      </c>
      <c r="I50" s="147" t="str">
        <f ca="1">OFFSET(L!$C$1,MATCH("Checker"&amp;"Comp",L!$A:$A,0)-1,SL,,)</f>
        <v>記入</v>
      </c>
      <c r="J50" s="19" t="str">
        <f ca="1">OFFSET(L!$C$1,MATCH("Checker"&amp;ADDRESS(ROW(),COLUMN(),4),L!$A:$A,0)-1,SL,,)</f>
        <v>全ての該当する錫精錬業者情報が提供された場合は、「申告」タブのD63セルに申告してください</v>
      </c>
    </row>
    <row r="51" spans="1:10" ht="41">
      <c r="A51" s="90" t="str">
        <f ca="1">Declaration!B70</f>
        <v>金</v>
      </c>
      <c r="B51" s="89">
        <f>IF(AND($B$16="Yes",$B$21="Yes"),Declaration!D70,0)</f>
        <v>0</v>
      </c>
      <c r="C51" s="89" t="str">
        <f ca="1">IF(H51=1,J51,I51)</f>
        <v>記入</v>
      </c>
      <c r="D51" s="261" t="str">
        <f>IF(H51=1,"Click here to answer question 8 for Gold","")</f>
        <v/>
      </c>
      <c r="E51" s="20" t="s">
        <v>780</v>
      </c>
      <c r="F51" s="94">
        <f>F26</f>
        <v>0</v>
      </c>
      <c r="G51" s="70">
        <f>IF(B51=0,1,0)</f>
        <v>1</v>
      </c>
      <c r="H51" s="71">
        <f>F51*G51</f>
        <v>0</v>
      </c>
      <c r="I51" s="147" t="str">
        <f ca="1">OFFSET(L!$C$1,MATCH("Checker"&amp;"Comp",L!$A:$A,0)-1,SL,,)</f>
        <v>記入</v>
      </c>
      <c r="J51" s="19" t="str">
        <f ca="1">OFFSET(L!$C$1,MATCH("Checker"&amp;ADDRESS(ROW(),COLUMN(),4),L!$A:$A,0)-1,SL,,)</f>
        <v>全ての該当する金精錬業者情報が提供された場合は、「申告」タブのD64セルに申告してください</v>
      </c>
    </row>
    <row r="52" spans="1:10" ht="41">
      <c r="A52" s="90" t="str">
        <f ca="1">Declaration!B71</f>
        <v>タングステン</v>
      </c>
      <c r="B52" s="89">
        <f>IF(AND($B$17="Yes",$B$22="Yes"),Declaration!D71,0)</f>
        <v>0</v>
      </c>
      <c r="C52" s="89" t="str">
        <f ca="1">IF(H52=1,J52,I52)</f>
        <v>記入</v>
      </c>
      <c r="D52" s="261" t="str">
        <f>IF(H52=1,"Click here to answer question 8 for Tungsten","")</f>
        <v/>
      </c>
      <c r="E52" s="20" t="s">
        <v>780</v>
      </c>
      <c r="F52" s="94">
        <f>F27</f>
        <v>0</v>
      </c>
      <c r="G52" s="70">
        <f>IF(B52=0,1,0)</f>
        <v>1</v>
      </c>
      <c r="H52" s="71">
        <f>F52*G52</f>
        <v>0</v>
      </c>
      <c r="I52" s="147" t="str">
        <f ca="1">OFFSET(L!$C$1,MATCH("Checker"&amp;"Comp",L!$A:$A,0)-1,SL,,)</f>
        <v>記入</v>
      </c>
      <c r="J52" s="19" t="str">
        <f ca="1">OFFSET(L!$C$1,MATCH("Checker"&amp;ADDRESS(ROW(),COLUMN(),4),L!$A:$A,0)-1,SL,,)</f>
        <v>全ての該当するタングステン精錬業者情報が提供された場合は、「申告」タブのD65セルに申告してください</v>
      </c>
    </row>
    <row r="53" spans="1:10" ht="27">
      <c r="A53" s="89" t="str">
        <f ca="1">Declaration!B74</f>
        <v>質問</v>
      </c>
      <c r="B53" s="92"/>
      <c r="C53" s="92"/>
      <c r="D53" s="96"/>
      <c r="E53" s="20" t="s">
        <v>428</v>
      </c>
      <c r="F53" s="93"/>
      <c r="G53" s="93"/>
      <c r="H53" s="93"/>
    </row>
    <row r="54" spans="1:10" ht="41">
      <c r="A54" s="89" t="str">
        <f ca="1">Declaration!B75</f>
        <v>A. 責任ある鉱物調達方針を確定しましたか？</v>
      </c>
      <c r="B54" s="89" t="str">
        <f>Declaration!D75</f>
        <v>Yes</v>
      </c>
      <c r="C54" s="89" t="str">
        <f t="shared" ref="C54:C60" ca="1" si="10">IF(H54=1,J54,I54)</f>
        <v>記入</v>
      </c>
      <c r="D54" s="95" t="str">
        <f>IF(H54=1,"Click here to answer question (A)","")</f>
        <v/>
      </c>
      <c r="E54" s="20" t="s">
        <v>1273</v>
      </c>
      <c r="F54" s="94">
        <f>IF(SUM(F$24:F$27)=0,0,1)</f>
        <v>0</v>
      </c>
      <c r="G54" s="70">
        <f>IF(B54=0,1,0)</f>
        <v>0</v>
      </c>
      <c r="H54" s="71">
        <f t="shared" ref="H54:H60" si="11">F54*G54</f>
        <v>0</v>
      </c>
      <c r="I54" s="147" t="str">
        <f ca="1">OFFSET(L!$C$1,MATCH("Checker"&amp;"Comp",L!$A:$A,0)-1,SL,,)</f>
        <v>記入</v>
      </c>
      <c r="J54" s="19" t="str">
        <f ca="1">OFFSET(L!$C$1,MATCH("Checker"&amp;ADDRESS(ROW(),COLUMN(),4),L!$A:$A,0)-1,SL,,)</f>
        <v>貴社に責任ある鉱物調達方針がある場合は、「申告」タブのD75セルに回答してください</v>
      </c>
    </row>
    <row r="55" spans="1:10" ht="54.75" customHeight="1">
      <c r="A55" s="89" t="str">
        <f ca="1">Declaration!B77</f>
        <v>B. その責任ある鉱物調達方針は貴社のホームページで閲覧できますか？（回答が「はい」の場合、その方針が掲載されているURLをコメント欄に記入する）</v>
      </c>
      <c r="B55" s="89" t="str">
        <f>Declaration!D77</f>
        <v>Yes</v>
      </c>
      <c r="C55" s="89" t="str">
        <f t="shared" ca="1" si="10"/>
        <v>記入</v>
      </c>
      <c r="D55" s="95" t="str">
        <f>IF(H55=1,"Click here to answer question (B)","")</f>
        <v/>
      </c>
      <c r="E55" s="20" t="s">
        <v>1273</v>
      </c>
      <c r="F55" s="94">
        <f t="shared" ref="F55" si="12">F$54</f>
        <v>0</v>
      </c>
      <c r="G55" s="70">
        <f>IF(B55=0,1,0)</f>
        <v>0</v>
      </c>
      <c r="H55" s="71">
        <f t="shared" si="11"/>
        <v>0</v>
      </c>
      <c r="I55" s="147" t="str">
        <f ca="1">OFFSET(L!$C$1,MATCH("Checker"&amp;"Comp",L!$A:$A,0)-1,SL,,)</f>
        <v>記入</v>
      </c>
      <c r="J55" s="19" t="str">
        <f ca="1">OFFSET(L!$C$1,MATCH("Checker"&amp;ADDRESS(ROW(),COLUMN(),4),L!$A:$A,0)-1,SL,,)</f>
        <v>貴社の責任ある鉱物調達方針を御社ウェブサイトから入手できる場合は、「申告」タブのD77セルに回答してください</v>
      </c>
    </row>
    <row r="56" spans="1:10" ht="38.5" customHeight="1">
      <c r="A56" s="89" t="s">
        <v>3</v>
      </c>
      <c r="B56" s="89" t="str">
        <f>Declaration!G77</f>
        <v>https://www.daicel.com/sustainability/social/supply-chain.html</v>
      </c>
      <c r="C56" s="89" t="str">
        <f t="shared" ca="1" si="10"/>
        <v>記入</v>
      </c>
      <c r="D56" s="95" t="str">
        <f>IF(H56=1,"Click here to specify URL for question (B)","")</f>
        <v/>
      </c>
      <c r="E56" s="20"/>
      <c r="F56" s="94">
        <f>IF(AND(F55=1,B55="Yes"),1,0)</f>
        <v>0</v>
      </c>
      <c r="G56" s="70">
        <f>IF(LEN(B56)&gt;1,0,1)</f>
        <v>0</v>
      </c>
      <c r="H56" s="71">
        <f t="shared" si="11"/>
        <v>0</v>
      </c>
      <c r="I56" s="147" t="str">
        <f ca="1">OFFSET(L!$C$1,MATCH("Checker"&amp;"Comp",L!$A:$A,0)-1,SL,,)</f>
        <v>記入</v>
      </c>
      <c r="J56" s="140" t="str">
        <f ca="1">OFFSET(L!$C$1,MATCH("Checker"&amp;ADDRESS(ROW(),COLUMN(),4),L!$A:$A,0)-1,SL,,)</f>
        <v>質問Bの回答が「Yes」の場合は、申告ワークシートのG77セルにURLを記入します。URLの形式は「www.companyname.com」にしてください。</v>
      </c>
    </row>
    <row r="57" spans="1:10" ht="41">
      <c r="A57" s="89" t="str">
        <f ca="1">Declaration!B79</f>
        <v xml:space="preserve">C.  貴社は直接サプライヤーに対し、独立民間監査会社の監査プログラムによりデュー・デリジェンス業務が認証された製錬業者から3TGを調達することを要求していますか？ </v>
      </c>
      <c r="B57" s="89" t="str">
        <f>Declaration!D79</f>
        <v>Yes</v>
      </c>
      <c r="C57" s="89" t="str">
        <f t="shared" ca="1" si="10"/>
        <v>記入</v>
      </c>
      <c r="D57" s="95" t="str">
        <f>IF(H57=1,"Click here to answer question (C)","")</f>
        <v/>
      </c>
      <c r="E57" s="20" t="s">
        <v>1273</v>
      </c>
      <c r="F57" s="94">
        <f>F$54</f>
        <v>0</v>
      </c>
      <c r="G57" s="70">
        <f>IF(B57=0,1,0)</f>
        <v>0</v>
      </c>
      <c r="H57" s="71">
        <f t="shared" si="11"/>
        <v>0</v>
      </c>
      <c r="I57" s="147" t="str">
        <f ca="1">OFFSET(L!$C$1,MATCH("Checker"&amp;"Comp",L!$A:$A,0)-1,SL,,)</f>
        <v>記入</v>
      </c>
      <c r="J57" s="19" t="str">
        <f ca="1">OFFSET(L!$C$1,MATCH("Checker"&amp;ADDRESS(ROW(),COLUMN(),4),L!$A:$A,0)-1,SL,,)</f>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row>
    <row r="58" spans="1:10" ht="41">
      <c r="A58" s="89" t="str">
        <f ca="1">Declaration!B81</f>
        <v>D. 責任ある鉱物調達のためのデュー・デリジェンス対策を実施していますか？</v>
      </c>
      <c r="B58" s="89" t="str">
        <f>Declaration!D81</f>
        <v>Yes</v>
      </c>
      <c r="C58" s="89" t="str">
        <f t="shared" ca="1" si="10"/>
        <v>記入</v>
      </c>
      <c r="D58" s="95" t="str">
        <f>IF(H58=1,"Click here to answer question (D)","")</f>
        <v/>
      </c>
      <c r="E58" s="20" t="s">
        <v>1273</v>
      </c>
      <c r="F58" s="94">
        <f>F$54</f>
        <v>0</v>
      </c>
      <c r="G58" s="70">
        <f>IF(B58=0,1,0)</f>
        <v>0</v>
      </c>
      <c r="H58" s="71">
        <f t="shared" si="11"/>
        <v>0</v>
      </c>
      <c r="I58" s="147" t="str">
        <f ca="1">OFFSET(L!$C$1,MATCH("Checker"&amp;"Comp",L!$A:$A,0)-1,SL,,)</f>
        <v>記入</v>
      </c>
      <c r="J58" s="19" t="str">
        <f ca="1">OFFSET(L!$C$1,MATCH("Checker"&amp;ADDRESS(ROW(),COLUMN(),4),L!$A:$A,0)-1,SL,,)</f>
        <v>貴社が責任ある調達に関するデュー・デリジェンス対策を実施している場合は、「申告」タブのD81セルに回答してください</v>
      </c>
    </row>
    <row r="59" spans="1:10" ht="41">
      <c r="A59" s="89" t="str">
        <f ca="1">Declaration!B83</f>
        <v>E.貴社は、関連するサプライヤーの紛争鉱物調査を行っていますか？</v>
      </c>
      <c r="B59" s="89" t="str">
        <f>Declaration!D83</f>
        <v>Yes, in conformance with IPC1755 (e.g., CMRT)</v>
      </c>
      <c r="C59" s="89" t="str">
        <f t="shared" ca="1" si="10"/>
        <v>記入</v>
      </c>
      <c r="D59" s="95" t="str">
        <f>IF(H59=1,"Click here to answer question (E)","")</f>
        <v/>
      </c>
      <c r="E59" s="20" t="s">
        <v>1273</v>
      </c>
      <c r="F59" s="94">
        <f>F$54</f>
        <v>0</v>
      </c>
      <c r="G59" s="70">
        <f>IF(B59=0,1,0)</f>
        <v>0</v>
      </c>
      <c r="H59" s="71">
        <f t="shared" si="11"/>
        <v>0</v>
      </c>
      <c r="I59" s="147" t="str">
        <f ca="1">OFFSET(L!$C$1,MATCH("Checker"&amp;"Comp",L!$A:$A,0)-1,SL,,)</f>
        <v>記入</v>
      </c>
      <c r="J59" s="19" t="str">
        <f ca="1">OFFSET(L!$C$1,MATCH("Checker"&amp;ADDRESS(ROW(),COLUMN(),4),L!$A:$A,0)-1,SL,,)</f>
        <v>貴社がサプライヤーに対し、この紛争鉱物報告テンプレートに記入するよう要請する場合は、「申告」タブのD83セルに回答してください</v>
      </c>
    </row>
    <row r="60" spans="1:10" ht="41">
      <c r="A60" s="89" t="str">
        <f ca="1">Declaration!B85</f>
        <v>F.サプライヤーからのデュー・デリジェンス情報を、貴社の期待を基に検証していますか？</v>
      </c>
      <c r="B60" s="89" t="str">
        <f>Declaration!D85</f>
        <v>Yes</v>
      </c>
      <c r="C60" s="89" t="str">
        <f t="shared" ca="1" si="10"/>
        <v>記入</v>
      </c>
      <c r="D60" s="95" t="str">
        <f>IF(H60=1,"Click here to answer question (F)","")</f>
        <v/>
      </c>
      <c r="E60" s="20" t="s">
        <v>1273</v>
      </c>
      <c r="F60" s="94">
        <f>F$54</f>
        <v>0</v>
      </c>
      <c r="G60" s="70">
        <f>IF(B60=0,1,0)</f>
        <v>0</v>
      </c>
      <c r="H60" s="71">
        <f t="shared" si="11"/>
        <v>0</v>
      </c>
      <c r="I60" s="147" t="str">
        <f ca="1">OFFSET(L!$C$1,MATCH("Checker"&amp;"Comp",L!$A:$A,0)-1,SL,,)</f>
        <v>記入</v>
      </c>
      <c r="J60" s="19" t="str">
        <f ca="1">OFFSET(L!$C$1,MATCH("Checker"&amp;ADDRESS(ROW(),COLUMN(),4),L!$A:$A,0)-1,SL,,)</f>
        <v>サプライヤーからの回答を御社の期待と照合させて検証する場合には、「申告」タブのD85セルに回答してください</v>
      </c>
    </row>
    <row r="61" spans="1:10" ht="14.5" hidden="1">
      <c r="A61" s="89"/>
      <c r="B61" s="89"/>
      <c r="C61" s="89"/>
      <c r="D61" s="95"/>
      <c r="E61" s="20"/>
      <c r="F61" s="94"/>
      <c r="G61" s="70"/>
      <c r="H61" s="71"/>
      <c r="I61" s="147"/>
    </row>
    <row r="62" spans="1:10" ht="41">
      <c r="A62" s="89" t="str">
        <f ca="1">Declaration!B87</f>
        <v>G. 貴社の検証プロセスには是正措置管理が含まれていますか？</v>
      </c>
      <c r="B62" s="89" t="str">
        <f>Declaration!D87</f>
        <v>Yes</v>
      </c>
      <c r="C62" s="89" t="str">
        <f t="shared" ref="C62:C68" ca="1" si="13">IF(H62=1,J62,I62)</f>
        <v>記入</v>
      </c>
      <c r="D62" s="95" t="str">
        <f>IF(H62=1,"Click here to answer question (G)","")</f>
        <v/>
      </c>
      <c r="E62" s="20" t="s">
        <v>1273</v>
      </c>
      <c r="F62" s="94">
        <f>F$54</f>
        <v>0</v>
      </c>
      <c r="G62" s="70">
        <f>IF(B62=0,1,0)</f>
        <v>0</v>
      </c>
      <c r="H62" s="71">
        <f t="shared" ref="H62:H69" si="14">F62*G62</f>
        <v>0</v>
      </c>
      <c r="I62" s="147" t="str">
        <f ca="1">OFFSET(L!$C$1,MATCH("Checker"&amp;"Comp",L!$A:$A,0)-1,SL,,)</f>
        <v>記入</v>
      </c>
      <c r="J62" s="19" t="str">
        <f ca="1">OFFSET(L!$C$1,MATCH("Checker"&amp;ADDRESS(ROW(),COLUMN(),4),L!$A:$A,0)-1,SL,,)</f>
        <v>貴社の検証プロセスが是正措置の管理を含む場合は、「申告」タブのD87セルに回答してください</v>
      </c>
    </row>
    <row r="63" spans="1:10" ht="41">
      <c r="A63" s="89" t="str">
        <f ca="1">Declaration!B89</f>
        <v>H.貴社は、紛争鉱物の開示情報を年1回提出する必要がありますか？</v>
      </c>
      <c r="B63" s="89" t="str">
        <f>Declaration!D89</f>
        <v>No</v>
      </c>
      <c r="C63" s="89" t="str">
        <f t="shared" ca="1" si="13"/>
        <v>記入</v>
      </c>
      <c r="D63" s="95" t="str">
        <f>IF(H63=1,"Click here to answer question (H)","")</f>
        <v/>
      </c>
      <c r="E63" s="20" t="s">
        <v>1273</v>
      </c>
      <c r="F63" s="94">
        <f>F$54</f>
        <v>0</v>
      </c>
      <c r="G63" s="70">
        <f>IF(B63=0,1,0)</f>
        <v>0</v>
      </c>
      <c r="H63" s="71">
        <f t="shared" si="14"/>
        <v>0</v>
      </c>
      <c r="I63" s="147" t="str">
        <f ca="1">OFFSET(L!$C$1,MATCH("Checker"&amp;"Comp",L!$A:$A,0)-1,SL,,)</f>
        <v>記入</v>
      </c>
      <c r="J63" s="19" t="str">
        <f ca="1">OFFSET(L!$C$1,MATCH("Checker"&amp;ADDRESS(ROW(),COLUMN(),4),L!$A:$A,0)-1,SL,,)</f>
        <v>貴社がSECの開示義務、EU規則、またはその両方の対象となっている場合は、「申告」タブのD89セルに回答してください</v>
      </c>
    </row>
    <row r="64" spans="1:10" ht="41">
      <c r="A64" s="89" t="s">
        <v>1266</v>
      </c>
      <c r="B64" s="89" t="str">
        <f ca="1">IF(G64=1,"No products or item numbers listed","One or more product / item numbers have been provided")</f>
        <v>No products or item numbers listed</v>
      </c>
      <c r="C64" s="89" t="str">
        <f t="shared" ca="1" si="13"/>
        <v>記入</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記入</v>
      </c>
      <c r="J64" s="19" t="str">
        <f ca="1">OFFSET(L!$C$1,MATCH("Checker"&amp;ADDRESS(ROW(),COLUMN(),4),L!$A:$A,0)-1,SL,,)</f>
        <v>該当する場合は、この申告が該当する1つ以上の製品または項目を記入してください。「申告」タブから6H1セルのハイパーリンクを選択し、「製品リスト」タブに進んでください</v>
      </c>
    </row>
    <row r="65" spans="1:12" ht="41">
      <c r="A65" s="89" t="s">
        <v>14996</v>
      </c>
      <c r="B65" s="89"/>
      <c r="C65" s="89" t="str">
        <f t="shared" ca="1" si="13"/>
        <v>記入</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記入</v>
      </c>
      <c r="J65" s="19" t="str">
        <f ca="1">OFFSET(L!$C$1,MATCH("Checker"&amp;ADDRESS(ROW(),COLUMN(),4),L!$A:$A,0)-1,SL,,)</f>
        <v>サプライチェーンに鉱物を寄与しているタンタル精錬業者のリストを、「精錬業者リスト」タブに記入してください</v>
      </c>
      <c r="K65" s="154">
        <f>IF(H14+H19&gt;0,1,0)</f>
        <v>0</v>
      </c>
      <c r="L65" s="19" t="e">
        <f ca="1">OFFSET(L!$C$1,MATCH("Checker"&amp;ADDRESS(ROW(),COLUMN(),4),L!$A:$A,0)-1,SL,,)</f>
        <v>#N/A</v>
      </c>
    </row>
    <row r="66" spans="1:12" ht="41">
      <c r="A66" s="89" t="s">
        <v>1806</v>
      </c>
      <c r="B66" s="89"/>
      <c r="C66" s="89" t="str">
        <f t="shared" ca="1" si="13"/>
        <v>記入</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記入</v>
      </c>
      <c r="J66" s="19" t="str">
        <f ca="1">OFFSET(L!$C$1,MATCH("Checker"&amp;ADDRESS(ROW(),COLUMN(),4),L!$A:$A,0)-1,SL,,)</f>
        <v>サプライチェーンに鉱物を寄与している錫精錬業者のリストを、「精錬業者リスト」タブに記入してください</v>
      </c>
      <c r="K66" s="154">
        <f>IF(H15+H20&gt;0,1,0)</f>
        <v>0</v>
      </c>
      <c r="L66" s="19" t="e">
        <f ca="1">OFFSET(L!$C$1,MATCH("Checker"&amp;ADDRESS(ROW(),COLUMN(),4),L!$A:$A,0)-1,SL,,)</f>
        <v>#N/A</v>
      </c>
    </row>
    <row r="67" spans="1:12" ht="41">
      <c r="A67" s="89" t="s">
        <v>1807</v>
      </c>
      <c r="B67" s="89"/>
      <c r="C67" s="89" t="str">
        <f t="shared" ca="1" si="13"/>
        <v>記入</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記入</v>
      </c>
      <c r="J67" s="19" t="str">
        <f ca="1">OFFSET(L!$C$1,MATCH("Checker"&amp;ADDRESS(ROW(),COLUMN(),4),L!$A:$A,0)-1,SL,,)</f>
        <v>サプライチェーンに鉱物を寄与している金精錬業者のリストを、「精錬業者リスト」タブに記入してください</v>
      </c>
      <c r="K67" s="154">
        <f>IF(H16+H21&gt;0,1,0)</f>
        <v>0</v>
      </c>
      <c r="L67" s="19" t="e">
        <f ca="1">OFFSET(L!$C$1,MATCH("Checker"&amp;ADDRESS(ROW(),COLUMN(),4),L!$A:$A,0)-1,SL,,)</f>
        <v>#N/A</v>
      </c>
    </row>
    <row r="68" spans="1:12" ht="41">
      <c r="A68" s="89" t="s">
        <v>1808</v>
      </c>
      <c r="B68" s="89"/>
      <c r="C68" s="89" t="str">
        <f t="shared" ca="1" si="13"/>
        <v>記入</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記入</v>
      </c>
      <c r="J68" s="19" t="str">
        <f ca="1">OFFSET(L!$C$1,MATCH("Checker"&amp;ADDRESS(ROW(),COLUMN(),4),L!$A:$A,0)-1,SL,,)</f>
        <v>サプライチェーンに鉱物を寄与しているタングステン精錬業者のリストを、「精錬業者リスト」タブに記入してください</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記入</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「Declaration（申告）」シートの申告範囲で「製品（又は製品リスト）」レベルを選択した場合のみ記入が必須となります</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回答者製品番号(*)</v>
      </c>
      <c r="C5" s="132" t="str">
        <f ca="1">OFFSET(L!$C$1,MATCH("Product List"&amp;ADDRESS(ROW(),COLUMN(),4),L!$A:$A,0)-1,SL,,)</f>
        <v>回答者の製品名</v>
      </c>
      <c r="D5" s="72" t="str">
        <f ca="1">OFFSET(L!$C$1,MATCH("Product List"&amp;ADDRESS(ROW(),COLUMN(),4),L!$A:$A,0)-1,SL,,)</f>
        <v>備考</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27">
      <c r="A4" s="191" t="str">
        <f ca="1">OFFSET(L!$C$1,MATCH("Smelter Look-up"&amp;ADDRESS(ROW(),COLUMN(),4),L!$A:$A,0)-1,SL,,)</f>
        <v>金属</v>
      </c>
      <c r="B4" s="191" t="str">
        <f ca="1">OFFSET(L!$C$1,MATCH("Smelter Look-up"&amp;ADDRESS(ROW(),COLUMN(),4),L!$A:$A,0)-1,SL,,)</f>
        <v>Smelter Look-Up（製錬所検索）（*）</v>
      </c>
      <c r="C4" s="191" t="str">
        <f ca="1">OFFSET(L!$C$1,MATCH("Smelter Look-up"&amp;ADDRESS(ROW(),COLUMN(),4),L!$A:$A,0)-1,SL,,)</f>
        <v>標準的製錬業者名</v>
      </c>
      <c r="D4" s="191" t="str">
        <f ca="1">OFFSET(L!$C$1,MATCH("Smelter Look-up"&amp;ADDRESS(ROW(),COLUMN(),4),L!$A:$A,0)-1,SL,,)</f>
        <v>製錬施設所在地：国</v>
      </c>
      <c r="E4" s="191" t="str">
        <f ca="1">OFFSET(L!$C$1,MATCH("Smelter Look-up"&amp;ADDRESS(ROW(),COLUMN(),4),L!$A:$A,0)-1,SL,,)</f>
        <v>製錬所ID</v>
      </c>
      <c r="F4" s="191" t="str">
        <f ca="1">OFFSET(L!$C$1,MATCH("Smelter Look-up"&amp;ADDRESS(ROW(),COLUMN(),4),L!$A:$A,0)-1,SL,,)</f>
        <v>製錬業者識別番号の発行元</v>
      </c>
      <c r="G4" s="191" t="str">
        <f ca="1">OFFSET(L!$C$1,MATCH("Smelter Look-up"&amp;ADDRESS(ROW(),COLUMN(),4),L!$A:$A,0)-1,SL,,)</f>
        <v>製錬業者所在地：番地</v>
      </c>
      <c r="H4" s="191" t="str">
        <f ca="1">OFFSET(L!$C$1,MATCH("Smelter Look-up"&amp;ADDRESS(ROW(),COLUMN(),4),L!$A:$A,0)-1,SL,,)</f>
        <v>製錬業者所在地：市</v>
      </c>
      <c r="I4" s="191" t="str">
        <f ca="1">OFFSET(L!$C$1,MATCH("Smelter Look-up"&amp;ADDRESS(ROW(),COLUMN(),4),L!$A:$A,0)-1,SL,,)</f>
        <v>製錬施設所在地：州／県</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7.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Hitomi Omae/大前 比登美</cp:lastModifiedBy>
  <cp:lastPrinted>2015-04-21T20:47:43Z</cp:lastPrinted>
  <dcterms:created xsi:type="dcterms:W3CDTF">2010-06-21T21:00:23Z</dcterms:created>
  <dcterms:modified xsi:type="dcterms:W3CDTF">2025-08-19T05:34:44Z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